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200" windowHeight="15440" activeTab="2"/>
  </bookViews>
  <sheets>
    <sheet name="📖 操作指南" sheetId="1" r:id="rId1"/>
    <sheet name="🧋 奶茶订单" sheetId="2" r:id="rId2"/>
    <sheet name="🧋 奶茶订单 (2)" sheetId="11" r:id="rId3"/>
    <sheet name="📊 GROUP BY 演示" sheetId="3" r:id="rId4"/>
    <sheet name="🪟 窗口函数演示" sheetId="4" r:id="rId5"/>
    <sheet name="🔗 JOIN类型对比" sheetId="5" r:id="rId6"/>
    <sheet name="📋 多表连接" sheetId="6" r:id="rId7"/>
    <sheet name="🪞 自连接" sheetId="7" r:id="rId8"/>
    <sheet name="🔍 JOIN实战场景" sheetId="8" r:id="rId9"/>
    <sheet name="🎮 JOIN互动练习" sheetId="9" r:id="rId10"/>
    <sheet name="🔄 去重演示" sheetId="10" r:id="rId11"/>
  </sheets>
  <definedNames>
    <definedName name="_xlnm._FilterDatabase" localSheetId="1" hidden="1">'🧋 奶茶订单'!$A$1:$I$22</definedName>
    <definedName name="_xlnm._FilterDatabase" localSheetId="2" hidden="1">'🧋 奶茶订单 (2)'!$A$1:$K$25</definedName>
  </definedNames>
  <calcPr calcId="191029"/>
  <pivotCaches>
    <pivotCache cacheId="0" r:id="rId1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<sst xmlns="http://schemas.openxmlformats.org/spreadsheetml/2006/main" count="1069" uniqueCount="280">
  <si>
    <t>🧋 用奶茶店学 SQL — 操作指南</t>
  </si>
  <si>
    <t>这个 Excel 做什么？</t>
  </si>
  <si>
    <t>把 SQL 的概念变成你可以"摸"的东西。改一个数据，公式自动更新，就像 SQL 重新跑了一遍。</t>
  </si>
  <si>
    <t>SQL 概念</t>
  </si>
  <si>
    <t>Excel 里对应什么</t>
  </si>
  <si>
    <t>你试试看</t>
  </si>
  <si>
    <t>体会到了什么？</t>
  </si>
  <si>
    <t>SELECT * FROM orders</t>
  </si>
  <si>
    <t>看「🧋 奶茶订单」整个表</t>
  </si>
  <si>
    <t>随便滚动看所有数据</t>
  </si>
  <si>
    <t>这就是"查全表"</t>
  </si>
  <si>
    <t>WHERE 类型='奶茶'</t>
  </si>
  <si>
    <t>筛选功能！点类型列的筛选按钮</t>
  </si>
  <si>
    <t>只勾选"奶茶"看结果</t>
  </si>
  <si>
    <t>筛选 = WHERE 过滤行</t>
  </si>
  <si>
    <t>ORDER BY 金额 DESC</t>
  </si>
  <si>
    <t>排序！点金额列的排序按钮</t>
  </si>
  <si>
    <t>选"降序"</t>
  </si>
  <si>
    <t>排序 = ORDER BY</t>
  </si>
  <si>
    <t>GROUP BY 类型</t>
  </si>
  <si>
    <t>看「📊 GROUP BY 演示」表</t>
  </si>
  <si>
    <t>对比左边的原始数据和右边的分组结果</t>
  </si>
  <si>
    <t>分组 = 把同类压成一行</t>
  </si>
  <si>
    <t>HAVING COUNT(*)&gt;2</t>
  </si>
  <si>
    <t>看分组结果里哪些行"人数"大于2</t>
  </si>
  <si>
    <t>在脑子里过滤一下</t>
  </si>
  <si>
    <t>HAVING = 分组后再过滤</t>
  </si>
  <si>
    <t>COUNT(*) / SUM(金额)</t>
  </si>
  <si>
    <t>看「📊 GROUP BY 演示」的公式列</t>
  </si>
  <si>
    <t>点一个数字看编辑栏的公式</t>
  </si>
  <si>
    <t>聚合函数 = 对一组做统计</t>
  </si>
  <si>
    <t>窗口函数 PARTITION BY</t>
  </si>
  <si>
    <t>看「🪟 窗口函数演示」表</t>
  </si>
  <si>
    <t>对比"部门平均"列和旁边的个人金额</t>
  </si>
  <si>
    <t>每人旁边贴了部门统计 = 窗口函数</t>
  </si>
  <si>
    <t>ROW_NUMBER 去重</t>
  </si>
  <si>
    <t>看「🪟 窗口函数演示」的排名列</t>
  </si>
  <si>
    <t>改一个金额看排名自动变</t>
  </si>
  <si>
    <t>排名变了 = 窗口函数实时计算</t>
  </si>
  <si>
    <t>💡 重要提示</t>
  </si>
  <si>
    <t>1. 黄色底的单元格 = 你可以修改的数据（改完公式会自动更新！）</t>
  </si>
  <si>
    <t>2. 绿色字的单元格 = 公式自动计算的（别改，改了公式就没了）</t>
  </si>
  <si>
    <t>3. 试着在订单表里加一行新订单，看统计结果会不会变</t>
  </si>
  <si>
    <t>4. 试着改某个订单的金额，看排名和平均会不会跟着变</t>
  </si>
  <si>
    <t>🧋 奶茶店订单表 — 改黄色单元格，看统计自动更新！</t>
  </si>
  <si>
    <t>id</t>
  </si>
  <si>
    <t>订单号</t>
  </si>
  <si>
    <t>日期</t>
  </si>
  <si>
    <t>饮品名</t>
  </si>
  <si>
    <t>类型</t>
  </si>
  <si>
    <t>杯型</t>
  </si>
  <si>
    <t>金额</t>
  </si>
  <si>
    <t>会员</t>
  </si>
  <si>
    <t>支付方式</t>
  </si>
  <si>
    <t>A001</t>
  </si>
  <si>
    <t>2024-12-01</t>
  </si>
  <si>
    <t>珍珠奶茶</t>
  </si>
  <si>
    <t>奶茶</t>
  </si>
  <si>
    <t>大杯</t>
  </si>
  <si>
    <t>是</t>
  </si>
  <si>
    <t>微信</t>
  </si>
  <si>
    <t>A002</t>
  </si>
  <si>
    <t>柠檬绿茶</t>
  </si>
  <si>
    <t>果茶</t>
  </si>
  <si>
    <t>中杯</t>
  </si>
  <si>
    <t>否</t>
  </si>
  <si>
    <t>支付宝</t>
  </si>
  <si>
    <t>A003</t>
  </si>
  <si>
    <t>焦糖拿铁</t>
  </si>
  <si>
    <t>咖啡</t>
  </si>
  <si>
    <t>A004</t>
  </si>
  <si>
    <t>2024-12-02</t>
  </si>
  <si>
    <t>芒果冰沙</t>
  </si>
  <si>
    <t>现金</t>
  </si>
  <si>
    <t>A005</t>
  </si>
  <si>
    <t>A006</t>
  </si>
  <si>
    <t>红豆奶茶</t>
  </si>
  <si>
    <t>A007</t>
  </si>
  <si>
    <t>2024-12-03</t>
  </si>
  <si>
    <t>美式咖啡</t>
  </si>
  <si>
    <t>A008</t>
  </si>
  <si>
    <t>西瓜汁</t>
  </si>
  <si>
    <t>A009</t>
  </si>
  <si>
    <t>A010</t>
  </si>
  <si>
    <t>A011</t>
  </si>
  <si>
    <t>2024-12-04</t>
  </si>
  <si>
    <t>A012</t>
  </si>
  <si>
    <t>A013</t>
  </si>
  <si>
    <t>A014</t>
  </si>
  <si>
    <t>A015</t>
  </si>
  <si>
    <t>2024-12-05</t>
  </si>
  <si>
    <t>A016</t>
  </si>
  <si>
    <t>A017</t>
  </si>
  <si>
    <t>A018</t>
  </si>
  <si>
    <t>A019</t>
  </si>
  <si>
    <t>2024-12-06</t>
  </si>
  <si>
    <t>A020</t>
  </si>
  <si>
    <t>(全部)</t>
  </si>
  <si>
    <t>求和项:金额</t>
  </si>
  <si>
    <t>总计</t>
  </si>
  <si>
    <t>原始数据（来自订单表）</t>
  </si>
  <si>
    <t>GROUP BY 结果（公式自动计算！）</t>
  </si>
  <si>
    <t>类型
(= GROUP BY 类型)</t>
  </si>
  <si>
    <t>订单数
(= COUNT(*))</t>
  </si>
  <si>
    <t>总金额
(= SUM(金额))</t>
  </si>
  <si>
    <t>平均金额
(= AVG(金额))</t>
  </si>
  <si>
    <t>最高价
(= MAX(金额))</t>
  </si>
  <si>
    <t>最低价
(= MIN(金额))</t>
  </si>
  <si>
    <t>总计 (不带GROUP BY)</t>
  </si>
  <si>
    <t>💡 HAVING = 在右边分组结果上手动筛选。比如只看"订单数&gt;5"的行，就相当于 HAVING COUNT(*)&gt;5</t>
  </si>
  <si>
    <t>GROUP BY 杯型, 会员（多字段分组）</t>
  </si>
  <si>
    <t>COUNT(*)</t>
  </si>
  <si>
    <t>AVG(金额)</t>
  </si>
  <si>
    <t>🪟 窗口函数 = 保留每个人的数据，旁边贴统计值</t>
  </si>
  <si>
    <t>类型平均金额
(AVG OVER
PARTITION BY 类型)</t>
  </si>
  <si>
    <t>金额 vs 类型平均
(差值 = 窗口函数威力)</t>
  </si>
  <si>
    <t>金额排名
(ROW_NUMBER
ORDER BY 金额 DESC)</t>
  </si>
  <si>
    <t>类型内排名
(ROW_NUMBER
PARTITION BY 类型)</t>
  </si>
  <si>
    <t>累计金额
(SUM OVER
ORDER BY id)</t>
  </si>
  <si>
    <t>💡 试试看：去「🧋 奶茶订单」改一个金额，回来这里看排名和平均自动变了！</t>
  </si>
  <si>
    <t>对比思路：GROUP BY = 右边只剩3行（奶茶/果茶/咖啡各1行），窗口函数 = 还是20行，但每人旁边多了统计值</t>
  </si>
  <si>
    <t>🔗 4种 JOIN 一次看懂！改黄色单元格看结果变</t>
  </si>
  <si>
    <t>📋 订单表（左边 = LEFT）</t>
  </si>
  <si>
    <t>✅ INNER JOIN（只显示匹配的）</t>
  </si>
  <si>
    <t>会员ID</t>
  </si>
  <si>
    <t>支付</t>
  </si>
  <si>
    <t>姓名</t>
  </si>
  <si>
    <t>等级</t>
  </si>
  <si>
    <t>M01</t>
  </si>
  <si>
    <t>小王</t>
  </si>
  <si>
    <t>金卡</t>
  </si>
  <si>
    <t>无会员</t>
  </si>
  <si>
    <t>M02</t>
  </si>
  <si>
    <t>小李</t>
  </si>
  <si>
    <t>银卡</t>
  </si>
  <si>
    <t>M03</t>
  </si>
  <si>
    <t>小张</t>
  </si>
  <si>
    <t>💡 只有4条！A002/A004/A006没有会员→消失了</t>
  </si>
  <si>
    <t>💡 M04(小赵)没有订单→也消失了</t>
  </si>
  <si>
    <t>Excel对照：=VLOOKUP(D5, 会员表, 2, 0) 无#N/A的行</t>
  </si>
  <si>
    <t>👤 会员表（右边 = RIGHT）</t>
  </si>
  <si>
    <t>⬅️ LEFT JOIN（左表全保留，右表没匹配填NULL）</t>
  </si>
  <si>
    <t>积分</t>
  </si>
  <si>
    <t>NULL</t>
  </si>
  <si>
    <t>M04</t>
  </si>
  <si>
    <t>小赵</t>
  </si>
  <si>
    <t>普通</t>
  </si>
  <si>
    <t>💡 7条全在！非会员的3条→姓名和等级变成NULL（灰色格子）</t>
  </si>
  <si>
    <t>💡 这就是"左表优先"：所有订单都显示，找不到会员就填空</t>
  </si>
  <si>
    <t>Excel对照：=IFERROR(VLOOKUP(D15, 会员表, 2, 0), "NULL")</t>
  </si>
  <si>
    <t>➡️ RIGHT JOIN（右表全保留，左表没匹配填NULL）</t>
  </si>
  <si>
    <t>💡 5条！前4条和INNER JOIN一样，但多了M04(小赵)</t>
  </si>
  <si>
    <t>💡 小赵没下过单→订单信息全是NULL。这就是"右表优先"</t>
  </si>
  <si>
    <t>💡 实际工作中：找"从来没下过单的会员"就用 RIGHT JOIN + WHERE 订单号 IS NULL</t>
  </si>
  <si>
    <t>🔄 FULL OUTER JOIN（两表全保留，MySQL不直接支持！）</t>
  </si>
  <si>
    <t>💡 = LEFT JOIN + RIGHT JOIN 合体！8条全在</t>
  </si>
  <si>
    <t>💡 MySQL写法：SELECT * FROM orders LEFT JOIN members ... UNION SELECT * FROM orders RIGHT JOIN members ...</t>
  </si>
  <si>
    <t>💡 PostgreSQL / SQL Server 直接写 FULL OUTER JOIN 就行</t>
  </si>
  <si>
    <t>🧠 一句话记忆：INNER=只留匹配 / LEFT=左全留 / RIGHT=右全留 / FULL=两边全留</t>
  </si>
  <si>
    <t>📋 多表连接 = VLOOKUP 套 VLOOKUP</t>
  </si>
  <si>
    <t>📋 订单表</t>
  </si>
  <si>
    <t>第1步：订单 LEFT JOIN 饮品（把饮品名查过来）</t>
  </si>
  <si>
    <t>饮品ID</t>
  </si>
  <si>
    <t>数量</t>
  </si>
  <si>
    <t>P01</t>
  </si>
  <si>
    <t>P02</t>
  </si>
  <si>
    <t>无</t>
  </si>
  <si>
    <t>P03</t>
  </si>
  <si>
    <t>P04</t>
  </si>
  <si>
    <t>P05</t>
  </si>
  <si>
    <t>👆 绿底 = 从饮品表VLOOKUP过来的列</t>
  </si>
  <si>
    <t>🧋 饮品表</t>
  </si>
  <si>
    <t>第2步：上面结果 LEFT JOIN 会员（再把会员信息查过来）</t>
  </si>
  <si>
    <t>折扣</t>
  </si>
  <si>
    <t>👤 会员表</t>
  </si>
  <si>
    <t>👆 紫底 = 从会员表VLOOKUP过来的列</t>
  </si>
  <si>
    <t>🎉 最终效果：一表看完所有信息</t>
  </si>
  <si>
    <t>实付金额</t>
  </si>
  <si>
    <t>省了多少</t>
  </si>
  <si>
    <t>—</t>
  </si>
  <si>
    <t>💡 绿底=实付金额 = 金额 × 折扣，这就是多表JOIN的威力：三个表的信息凑一起算出最终价格</t>
  </si>
  <si>
    <t>💡 Excel对照：先VLOOKUP饮品名 → 再VLOOKUP会员折扣 → 金额×折扣 = 实付</t>
  </si>
  <si>
    <t>💡 SQL写法：SELECT ... FROM 订单 LEFT JOIN 饮品 ON ... LEFT JOIN 会员 ON ...</t>
  </si>
  <si>
    <t>🪞 自连接 = 同一张表连自己（找关联关系）</t>
  </si>
  <si>
    <t>🧋 饮品价格表（一张表！）</t>
  </si>
  <si>
    <t>🎯 用途1：同饮品 大杯比中杯贵多少？</t>
  </si>
  <si>
    <t>价格</t>
  </si>
  <si>
    <t>中杯价</t>
  </si>
  <si>
    <t>大杯价</t>
  </si>
  <si>
    <t>差价</t>
  </si>
  <si>
    <t>加价率</t>
  </si>
  <si>
    <t>20%</t>
  </si>
  <si>
    <t>27%</t>
  </si>
  <si>
    <t>22%</t>
  </si>
  <si>
    <t>💡 怎么做的？价格表 A LEFT JOIN 价格表 B ON A.饮品ID=B.饮品ID AND A.杯型="大杯" AND B.杯型="中杯"</t>
  </si>
  <si>
    <t>💡 Excel对照：大杯价用VLOOKUP(饮品名&amp;"大杯")，中杯价用VLOOKUP(饮品名&amp;"中杯")</t>
  </si>
  <si>
    <t>🎯 用途2：找"撞价"的饮品（同价位不同饮品）</t>
  </si>
  <si>
    <t>饮品A</t>
  </si>
  <si>
    <t>饮品B</t>
  </si>
  <si>
    <t>💡 SQL：SELECT A.饮品名, A.杯型, A.价格, B.饮品名, B.杯型 FROM 价格 A JOIN 价格 B ON A.价格=B.价格 AND A.饮品ID&lt;&gt;B.饮品ID</t>
  </si>
  <si>
    <t>💡 用途：调价时避免不同饮品定到同一个价位</t>
  </si>
  <si>
    <t>🎯 用途3：每个饮品的最高价（= 分组最大值）</t>
  </si>
  <si>
    <t>最高价杯型</t>
  </si>
  <si>
    <t>最高价</t>
  </si>
  <si>
    <t>等于SQL的</t>
  </si>
  <si>
    <t>GROUP BY + MAX</t>
  </si>
  <si>
    <t>或 ROW_NUMBER</t>
  </si>
  <si>
    <t>或 自连接</t>
  </si>
  <si>
    <t>多种写法</t>
  </si>
  <si>
    <t>💡 自连接的精髓：同一张表取两个"别名"，一个当A表一个当B表</t>
  </si>
  <si>
    <t>💡 就像自己和自己握手——左手=表A，右手=表B</t>
  </si>
  <si>
    <t>🔍 什么时候用哪种 JOIN？看场景选！</t>
  </si>
  <si>
    <t>奶茶店 JOIN 场景速查表</t>
  </si>
  <si>
    <t>场景</t>
  </si>
  <si>
    <t>用哪种JOIN</t>
  </si>
  <si>
    <t>SQL示例</t>
  </si>
  <si>
    <t>Excel对照</t>
  </si>
  <si>
    <t>结果特点</t>
  </si>
  <si>
    <t>查每个会员的订单</t>
  </si>
  <si>
    <t>INNER JOIN</t>
  </si>
  <si>
    <t>SELECT m.姓名, o.订单号
FROM 会员 m
JOIN 订单 o ON m.id=o.会员ID</t>
  </si>
  <si>
    <t>只显示下过单的会员</t>
  </si>
  <si>
    <t>查所有订单的会员信息（含非会员）</t>
  </si>
  <si>
    <t>LEFT JOIN</t>
  </si>
  <si>
    <t>SELECT o.*, m.姓名
FROM 订单 o
LEFT JOIN 会员 m ON ...</t>
  </si>
  <si>
    <t>所有订单在，非会员为空</t>
  </si>
  <si>
    <t>找从没下过单的会员</t>
  </si>
  <si>
    <t>LEFT JOIN
+ IS NULL</t>
  </si>
  <si>
    <t>SELECT m.* FROM 会员 m
LEFT JOIN 订单 o ON ...
WHERE o.id IS NULL</t>
  </si>
  <si>
    <t>只显示没订单的会员</t>
  </si>
  <si>
    <t>找从没被点过的饮品</t>
  </si>
  <si>
    <t>RIGHT JOIN
+ IS NULL</t>
  </si>
  <si>
    <t>SELECT d.* FROM 订单 o
RIGHT JOIN 饮品 d ON ...
WHERE o.id IS NULL</t>
  </si>
  <si>
    <t>只显示没被点的饮品</t>
  </si>
  <si>
    <t>会员+饮品+订单一起看</t>
  </si>
  <si>
    <t>多个
LEFT JOIN</t>
  </si>
  <si>
    <t>FROM 订单 o
LEFT JOIN 会员 m ON ...
LEFT JOIN 饮品 d ON ...</t>
  </si>
  <si>
    <t>VLOOKUP
套VLOOKUP</t>
  </si>
  <si>
    <t>三表信息拼一张大表</t>
  </si>
  <si>
    <t>同饮品不同杯型比价</t>
  </si>
  <si>
    <t>自连接</t>
  </si>
  <si>
    <t>SELECT a.饮品名,
a.价格 大杯价,
b.价格 中杯价
FROM 价格 a
JOIN 价格 b
ON a.饮品ID=b.饮品ID</t>
  </si>
  <si>
    <t>大杯VLOOKUP
中杯VLOOKUP</t>
  </si>
  <si>
    <t>一行看同饮品两种杯型</t>
  </si>
  <si>
    <t>统计各等级会员消费</t>
  </si>
  <si>
    <t>LEFT JOIN
+ GROUP BY</t>
  </si>
  <si>
    <t>SELECT m.等级,
SUM(o.金额)
FROM 会员 m
LEFT JOIN 订单 o ON ...
GROUP BY m.等级</t>
  </si>
  <si>
    <t>透视表
行=等级
值=求和</t>
  </si>
  <si>
    <t>含没消费等级(金额=0)</t>
  </si>
  <si>
    <t>🧠 JOIN选择口诀：</t>
  </si>
  <si>
    <t xml:space="preserve">  ① 两边都要有 → INNER JOIN</t>
  </si>
  <si>
    <t xml:space="preserve">  ② 左边全要 → LEFT JOIN（最常用！90%场景）</t>
  </si>
  <si>
    <t xml:space="preserve">  ③ 右边全要 → RIGHT JOIN（很少用，换成LEFT就行）</t>
  </si>
  <si>
    <t xml:space="preserve">  ④ 两边全要 → FULL OUTER JOIN（MySQL不支持，用UNION拼）</t>
  </si>
  <si>
    <t xml:space="preserve">  ⑤ 自己连自己 → 自连接（比价、找上下级等）</t>
  </si>
  <si>
    <t>🎮 动手试！用Excel公式模拟JOIN</t>
  </si>
  <si>
    <t>📋 订单表（黄色可改）</t>
  </si>
  <si>
    <t>⬅️ LEFT JOIN 结果（公式自动算！）</t>
  </si>
  <si>
    <t>姓名(=VLOOKUP)</t>
  </si>
  <si>
    <t>等级(=VLOOKUP)</t>
  </si>
  <si>
    <t/>
  </si>
  <si>
    <t>👆 绿底 = VLOOKUP公式自动查过来的！点单元格看编辑栏里的公式</t>
  </si>
  <si>
    <t>👤 会员表（黄色可改）</t>
  </si>
  <si>
    <t>💡 试试改左边的会员ID（比如A004的会员ID改成M01），看右边自动变！</t>
  </si>
  <si>
    <t>✅ INNER JOIN 结果（只显示有会员的）</t>
  </si>
  <si>
    <t>💡 对比：LEFT JOIN有5条，INNER JOIN只有4条——A004(芒果冰沙)没会员所以消失了</t>
  </si>
  <si>
    <t>🎯 挑战练习：</t>
  </si>
  <si>
    <t>1. 把A004的会员ID从空改成M02 → LEFT JOIN那行会从NULL变成"小李"，INNER JOIN会多一行</t>
  </si>
  <si>
    <t>2. 在会员表加一行 M04 小赵 普卡 → 观察LEFT JOIN结果不会变（因为没有订单指向M04）</t>
  </si>
  <si>
    <t>3. 把A001的会员ID改成M99(不存在的) → VLOOKUP会返回#N/A，体会为什么需要IFERROR</t>
  </si>
  <si>
    <t>🔄 三种去重方式对比（用饮品+类型做例子）</t>
  </si>
  <si>
    <t>原始数据（有重复）</t>
  </si>
  <si>
    <t>DISTINCT 饮品名, 类型（只看去重列）</t>
  </si>
  <si>
    <t>说明</t>
  </si>
  <si>
    <t>金额和杯型看不到了！</t>
  </si>
  <si>
    <t>GROUP BY 饮品名, 类型（去重+统计）</t>
  </si>
  <si>
    <t>出现次数
=COUNT(*)</t>
  </si>
  <si>
    <t>最高价
=MAX(金额)</t>
  </si>
  <si>
    <t>ROW_NUMBER 去重（保留完整行！）</t>
  </si>
  <si>
    <t>💡 ROW_NUMBER 保留了金额和杯型！DISTINCT 和 GROUP BY 都看不到这些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</si>
</sst>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"/>
    <numFmt numFmtId="177" formatCode="\¥#,##0.0"/>
    <numFmt numFmtId="178" formatCode="\¥#,##0.00"/>
    <numFmt numFmtId="179" formatCode="\¥#,##0.00;[Red]\-\¥#,##0.00"/>
  </numFmts>
  <fonts count="53">
    <font>
      <sz val="11"/>
      <color theme="1"/>
      <name val="宋体"/>
      <charset val="134"/>
      <scheme val="minor"/>
    </font>
    <font>
      <b/>
      <sz val="14"/>
      <color rgb="FFFFFFFF"/>
      <name val="微软雅黑"/>
      <charset val="134"/>
    </font>
    <font>
      <b/>
      <sz val="11"/>
      <color rgb="FF3C3489"/>
      <name val="微软雅黑"/>
      <charset val="134"/>
    </font>
    <font>
      <b/>
      <sz val="11"/>
      <color rgb="FFFFFFFF"/>
      <name val="微软雅黑"/>
      <charset val="134"/>
    </font>
    <font>
      <sz val="11"/>
      <name val="微软雅黑"/>
      <charset val="134"/>
    </font>
    <font>
      <b/>
      <sz val="11"/>
      <color rgb="FF534AB7"/>
      <name val="微软雅黑"/>
      <charset val="134"/>
    </font>
    <font>
      <b/>
      <sz val="12"/>
      <color rgb="FF993556"/>
      <name val="微软雅黑"/>
      <charset val="134"/>
    </font>
    <font>
      <b/>
      <sz val="12"/>
      <color rgb="FF0F6E56"/>
      <name val="微软雅黑"/>
      <charset val="134"/>
    </font>
    <font>
      <sz val="11"/>
      <color rgb="FF26215C"/>
      <name val="微软雅黑"/>
      <charset val="134"/>
    </font>
    <font>
      <b/>
      <sz val="11"/>
      <color rgb="FF0F6E56"/>
      <name val="微软雅黑"/>
      <charset val="134"/>
    </font>
    <font>
      <i/>
      <sz val="11"/>
      <color rgb="FF999999"/>
      <name val="微软雅黑"/>
      <charset val="134"/>
    </font>
    <font>
      <b/>
      <sz val="11"/>
      <color rgb="FFA32D2D"/>
      <name val="微软雅黑"/>
      <charset val="134"/>
    </font>
    <font>
      <b/>
      <sz val="13"/>
      <color rgb="FFA32D2D"/>
      <name val="微软雅黑"/>
      <charset val="134"/>
    </font>
    <font>
      <b/>
      <sz val="13"/>
      <color rgb="FFFFFFFF"/>
      <name val="微软雅黑"/>
      <charset val="134"/>
    </font>
    <font>
      <sz val="9"/>
      <color rgb="FF26215C"/>
      <name val="Consolas"/>
      <charset val="134"/>
    </font>
    <font>
      <sz val="10"/>
      <color rgb="FF7B2D8B"/>
      <name val="微软雅黑"/>
      <charset val="134"/>
    </font>
    <font>
      <sz val="10"/>
      <color rgb="FF5F5E5A"/>
      <name val="微软雅黑"/>
      <charset val="134"/>
    </font>
    <font>
      <b/>
      <sz val="13"/>
      <color rgb="FF534AB7"/>
      <name val="微软雅黑"/>
      <charset val="134"/>
    </font>
    <font>
      <b/>
      <sz val="12"/>
      <color rgb="FF185FA5"/>
      <name val="微软雅黑"/>
      <charset val="134"/>
    </font>
    <font>
      <b/>
      <sz val="12"/>
      <color rgb="FF7B2D8B"/>
      <name val="微软雅黑"/>
      <charset val="134"/>
    </font>
    <font>
      <b/>
      <sz val="12"/>
      <color rgb="FFC67F2B"/>
      <name val="微软雅黑"/>
      <charset val="134"/>
    </font>
    <font>
      <sz val="11"/>
      <color rgb="FF0F6E56"/>
      <name val="微软雅黑"/>
      <charset val="134"/>
    </font>
    <font>
      <sz val="11"/>
      <color rgb="FF534AB7"/>
      <name val="微软雅黑"/>
      <charset val="134"/>
    </font>
    <font>
      <b/>
      <sz val="12"/>
      <color rgb="FFA32D2D"/>
      <name val="微软雅黑"/>
      <charset val="134"/>
    </font>
    <font>
      <sz val="11"/>
      <color rgb="FFA32D2D"/>
      <name val="微软雅黑"/>
      <charset val="134"/>
    </font>
    <font>
      <sz val="10"/>
      <color rgb="FF999999"/>
      <name val="微软雅黑"/>
      <charset val="134"/>
    </font>
    <font>
      <b/>
      <sz val="11"/>
      <color rgb="FF7B2D8B"/>
      <name val="微软雅黑"/>
      <charset val="134"/>
    </font>
    <font>
      <b/>
      <sz val="12"/>
      <color rgb="FFFFFFFF"/>
      <name val="微软雅黑"/>
      <charset val="134"/>
    </font>
    <font>
      <b/>
      <sz val="11"/>
      <color rgb="FF185FA5"/>
      <name val="微软雅黑"/>
      <charset val="134"/>
    </font>
    <font>
      <b/>
      <sz val="11"/>
      <color rgb="FFC67F2B"/>
      <name val="微软雅黑"/>
      <charset val="134"/>
    </font>
    <font>
      <b/>
      <sz val="12"/>
      <color rgb="FF534AB7"/>
      <name val="微软雅黑"/>
      <charset val="134"/>
    </font>
    <font>
      <sz val="11"/>
      <color rgb="FF5F5E5A"/>
      <name val="微软雅黑"/>
      <charset val="134"/>
    </font>
    <font>
      <b/>
      <sz val="16"/>
      <color rgb="FFFFFFFF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rgb="FF534AB7"/>
        <bgColor rgb="FF534AB7"/>
      </patternFill>
    </fill>
    <fill>
      <patternFill patternType="solid">
        <fgColor rgb="FFFCEBEB"/>
        <bgColor rgb="FFFCEBEB"/>
      </patternFill>
    </fill>
    <fill>
      <patternFill patternType="solid">
        <fgColor rgb="FFE1F5EE"/>
        <bgColor rgb="FFE1F5EE"/>
      </patternFill>
    </fill>
    <fill>
      <patternFill patternType="solid">
        <fgColor rgb="FF7F77DD"/>
        <bgColor rgb="FF7F77DD"/>
      </patternFill>
    </fill>
    <fill>
      <patternFill patternType="solid">
        <fgColor rgb="FFE6F1FB"/>
        <bgColor rgb="FFE6F1FB"/>
      </patternFill>
    </fill>
    <fill>
      <patternFill patternType="solid">
        <fgColor rgb="FFFAEEDA"/>
        <bgColor rgb="FFFAEEDA"/>
      </patternFill>
    </fill>
    <fill>
      <patternFill patternType="solid">
        <fgColor rgb="FFFBEAF0"/>
        <bgColor rgb="FFFBEAF0"/>
      </patternFill>
    </fill>
    <fill>
      <patternFill patternType="solid">
        <fgColor rgb="FF0F6E56"/>
        <bgColor rgb="FF0F6E56"/>
      </patternFill>
    </fill>
    <fill>
      <patternFill patternType="solid">
        <fgColor rgb="FFE0E0E0"/>
        <bgColor rgb="FFE0E0E0"/>
      </patternFill>
    </fill>
    <fill>
      <patternFill patternType="solid">
        <fgColor rgb="FF185FA5"/>
        <bgColor rgb="FF185FA5"/>
      </patternFill>
    </fill>
    <fill>
      <patternFill patternType="solid">
        <fgColor rgb="FF7B2D8B"/>
        <bgColor rgb="FF7B2D8B"/>
      </patternFill>
    </fill>
    <fill>
      <patternFill patternType="solid">
        <fgColor rgb="FFC67F2B"/>
        <bgColor rgb="FFC67F2B"/>
      </patternFill>
    </fill>
    <fill>
      <patternFill patternType="solid">
        <fgColor rgb="FFF0E6F6"/>
        <bgColor rgb="FFF0E6F6"/>
      </patternFill>
    </fill>
    <fill>
      <patternFill patternType="solid">
        <fgColor rgb="FFA32D2D"/>
        <bgColor rgb="FFA32D2D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D3D1C7"/>
      </left>
      <right style="thin">
        <color rgb="FFD3D1C7"/>
      </right>
      <top style="thin">
        <color rgb="FFD3D1C7"/>
      </top>
      <bottom style="thin">
        <color rgb="FFD3D1C7"/>
      </bottom>
      <diagonal/>
    </border>
    <border>
      <left/>
      <right/>
      <top style="thin">
        <color rgb="FFD3D1C7"/>
      </top>
      <bottom style="thin">
        <color rgb="FFD3D1C7"/>
      </bottom>
      <diagonal/>
    </border>
    <border>
      <left/>
      <right style="thin">
        <color rgb="FFD3D1C7"/>
      </right>
      <top style="thin">
        <color rgb="FFD3D1C7"/>
      </top>
      <bottom style="thin">
        <color rgb="FFD3D1C7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3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2" fontId="3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16" borderId="4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5" applyNumberFormat="0" applyFill="0" applyAlignment="0" applyProtection="0">
      <alignment vertical="center"/>
    </xf>
    <xf numFmtId="0" fontId="40" fillId="0" borderId="5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17" borderId="7" applyNumberFormat="0" applyAlignment="0" applyProtection="0">
      <alignment vertical="center"/>
    </xf>
    <xf numFmtId="0" fontId="43" fillId="18" borderId="8" applyNumberFormat="0" applyAlignment="0" applyProtection="0">
      <alignment vertical="center"/>
    </xf>
    <xf numFmtId="0" fontId="44" fillId="18" borderId="7" applyNumberFormat="0" applyAlignment="0" applyProtection="0">
      <alignment vertical="center"/>
    </xf>
    <xf numFmtId="0" fontId="45" fillId="19" borderId="9" applyNumberFormat="0" applyAlignment="0" applyProtection="0">
      <alignment vertical="center"/>
    </xf>
    <xf numFmtId="0" fontId="46" fillId="0" borderId="10" applyNumberFormat="0" applyFill="0" applyAlignment="0" applyProtection="0">
      <alignment vertical="center"/>
    </xf>
    <xf numFmtId="0" fontId="47" fillId="0" borderId="11" applyNumberFormat="0" applyFill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52" fillId="41" borderId="0" applyNumberFormat="0" applyBorder="0" applyAlignment="0" applyProtection="0">
      <alignment vertical="center"/>
    </xf>
    <xf numFmtId="0" fontId="51" fillId="42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52" fillId="44" borderId="0" applyNumberFormat="0" applyBorder="0" applyAlignment="0" applyProtection="0">
      <alignment vertical="center"/>
    </xf>
    <xf numFmtId="0" fontId="52" fillId="45" borderId="0" applyNumberFormat="0" applyBorder="0" applyAlignment="0" applyProtection="0">
      <alignment vertical="center"/>
    </xf>
    <xf numFmtId="0" fontId="51" fillId="46" borderId="0" applyNumberFormat="0" applyBorder="0" applyAlignment="0" applyProtection="0">
      <alignment vertical="center"/>
    </xf>
  </cellStyleXfs>
  <cellXfs count="9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2" fillId="3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6" borderId="0" xfId="0" applyFont="1" applyFill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0" fontId="5" fillId="0" borderId="0" xfId="0" applyFont="1"/>
    <xf numFmtId="0" fontId="0" fillId="2" borderId="1" xfId="0" applyFill="1" applyBorder="1"/>
    <xf numFmtId="0" fontId="6" fillId="8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3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5" borderId="1" xfId="0" applyFill="1" applyBorder="1"/>
    <xf numFmtId="0" fontId="3" fillId="11" borderId="1" xfId="0" applyFont="1" applyFill="1" applyBorder="1" applyAlignment="1">
      <alignment horizontal="center" vertical="center" wrapText="1"/>
    </xf>
    <xf numFmtId="0" fontId="0" fillId="11" borderId="1" xfId="0" applyFill="1" applyBorder="1"/>
    <xf numFmtId="0" fontId="3" fillId="12" borderId="1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 wrapText="1"/>
    </xf>
    <xf numFmtId="0" fontId="0" fillId="13" borderId="1" xfId="0" applyFill="1" applyBorder="1"/>
    <xf numFmtId="0" fontId="0" fillId="0" borderId="1" xfId="0" applyBorder="1"/>
    <xf numFmtId="0" fontId="14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14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3" fillId="3" borderId="0" xfId="0" applyFont="1" applyFill="1" applyAlignment="1">
      <alignment horizontal="center" vertical="center" wrapText="1"/>
    </xf>
    <xf numFmtId="0" fontId="3" fillId="15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19" fillId="14" borderId="0" xfId="0" applyFont="1" applyFill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center" vertical="center" wrapText="1"/>
    </xf>
    <xf numFmtId="9" fontId="4" fillId="14" borderId="1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9" fontId="4" fillId="7" borderId="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177" fontId="9" fillId="4" borderId="1" xfId="0" applyNumberFormat="1" applyFont="1" applyFill="1" applyBorder="1" applyAlignment="1">
      <alignment horizontal="center" vertical="center" wrapText="1"/>
    </xf>
    <xf numFmtId="177" fontId="11" fillId="4" borderId="1" xfId="0" applyNumberFormat="1" applyFont="1" applyFill="1" applyBorder="1" applyAlignment="1">
      <alignment horizontal="center" vertical="center" wrapText="1"/>
    </xf>
    <xf numFmtId="0" fontId="27" fillId="9" borderId="0" xfId="0" applyFont="1" applyFill="1" applyAlignment="1">
      <alignment horizontal="center" vertical="center" wrapText="1"/>
    </xf>
    <xf numFmtId="0" fontId="0" fillId="9" borderId="0" xfId="0" applyFill="1"/>
    <xf numFmtId="0" fontId="27" fillId="11" borderId="0" xfId="0" applyFont="1" applyFill="1" applyAlignment="1">
      <alignment horizontal="center" vertical="center" wrapText="1"/>
    </xf>
    <xf numFmtId="0" fontId="0" fillId="11" borderId="0" xfId="0" applyFill="1"/>
    <xf numFmtId="0" fontId="4" fillId="8" borderId="1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27" fillId="12" borderId="0" xfId="0" applyFont="1" applyFill="1" applyAlignment="1">
      <alignment horizontal="center" vertical="center" wrapText="1"/>
    </xf>
    <xf numFmtId="0" fontId="0" fillId="12" borderId="0" xfId="0" applyFill="1"/>
    <xf numFmtId="0" fontId="27" fillId="13" borderId="0" xfId="0" applyFont="1" applyFill="1" applyAlignment="1">
      <alignment horizontal="center" vertical="center" wrapText="1"/>
    </xf>
    <xf numFmtId="0" fontId="0" fillId="13" borderId="0" xfId="0" applyFill="1"/>
    <xf numFmtId="0" fontId="29" fillId="0" borderId="0" xfId="0" applyFont="1" applyAlignment="1">
      <alignment horizontal="left" vertical="center" wrapText="1"/>
    </xf>
    <xf numFmtId="0" fontId="4" fillId="0" borderId="1" xfId="0" applyFont="1" applyBorder="1"/>
    <xf numFmtId="178" fontId="9" fillId="4" borderId="1" xfId="0" applyNumberFormat="1" applyFont="1" applyFill="1" applyBorder="1" applyAlignment="1">
      <alignment horizontal="center" vertical="center" wrapText="1"/>
    </xf>
    <xf numFmtId="179" fontId="9" fillId="4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6" fontId="9" fillId="4" borderId="1" xfId="0" applyNumberFormat="1" applyFont="1" applyFill="1" applyBorder="1" applyAlignment="1">
      <alignment horizontal="center" vertical="center" wrapText="1"/>
    </xf>
    <xf numFmtId="0" fontId="30" fillId="0" borderId="0" xfId="0" applyFont="1"/>
    <xf numFmtId="0" fontId="31" fillId="0" borderId="0" xfId="0" applyFont="1"/>
    <xf numFmtId="0" fontId="3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178" fontId="9" fillId="0" borderId="1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8" fillId="6" borderId="1" xfId="0" applyFont="1" applyFill="1" applyBorder="1" applyAlignment="1">
      <alignment horizontal="center" vertical="center" wrapText="1"/>
    </xf>
    <xf numFmtId="176" fontId="4" fillId="7" borderId="1" xfId="0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4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9">
    <dxf>
      <font>
        <name val="微软雅黑"/>
        <scheme val="none"/>
        <family val="0"/>
        <color auto="1"/>
      </font>
      <alignment horizontal="center" vertical="center" wrapText="1"/>
      <border>
        <left style="thin">
          <color rgb="FFD3D1C7"/>
        </left>
        <right style="thin">
          <color rgb="FFD3D1C7"/>
        </right>
        <top style="thin">
          <color rgb="FFD3D1C7"/>
        </top>
        <bottom style="thin">
          <color rgb="FFD3D1C7"/>
        </bottom>
      </border>
    </dxf>
    <dxf>
      <font>
        <name val="微软雅黑"/>
        <scheme val="none"/>
        <family val="0"/>
        <color auto="1"/>
      </font>
      <alignment horizontal="left" vertical="center" wrapText="1"/>
      <border>
        <left style="thin">
          <color rgb="FFD3D1C7"/>
        </left>
        <right style="thin">
          <color rgb="FFD3D1C7"/>
        </right>
        <top style="thin">
          <color rgb="FFD3D1C7"/>
        </top>
        <bottom style="thin">
          <color rgb="FFD3D1C7"/>
        </bottom>
      </border>
    </dxf>
    <dxf>
      <font>
        <name val="微软雅黑"/>
        <scheme val="none"/>
        <family val="0"/>
        <color auto="1"/>
      </font>
      <alignment horizontal="center" vertical="center" wrapText="1"/>
      <border>
        <left style="thin">
          <color rgb="FFD3D1C7"/>
        </left>
        <right style="thin">
          <color rgb="FFD3D1C7"/>
        </right>
        <top style="thin">
          <color rgb="FFD3D1C7"/>
        </top>
        <bottom style="thin">
          <color rgb="FFD3D1C7"/>
        </bottom>
      </border>
    </dxf>
    <dxf>
      <font>
        <name val="微软雅黑"/>
        <scheme val="none"/>
        <family val="0"/>
        <color auto="1"/>
      </font>
      <fill>
        <patternFill patternType="solid">
          <fgColor rgb="FFFAEEDA"/>
          <bgColor rgb="FFFAEEDA"/>
        </patternFill>
      </fill>
      <alignment horizontal="center" vertical="center" wrapText="1"/>
      <border>
        <left style="thin">
          <color rgb="FFD3D1C7"/>
        </left>
        <right style="thin">
          <color rgb="FFD3D1C7"/>
        </right>
        <top style="thin">
          <color rgb="FFD3D1C7"/>
        </top>
        <bottom style="thin">
          <color rgb="FFD3D1C7"/>
        </bottom>
      </border>
    </dxf>
    <dxf>
      <font>
        <name val="微软雅黑"/>
        <scheme val="none"/>
        <family val="0"/>
        <color auto="1"/>
      </font>
      <fill>
        <patternFill patternType="solid">
          <fgColor rgb="FFFAEEDA"/>
          <bgColor rgb="FFFAEEDA"/>
        </patternFill>
      </fill>
      <alignment horizontal="center" vertical="center" wrapText="1"/>
      <border>
        <left style="thin">
          <color rgb="FFD3D1C7"/>
        </left>
        <right style="thin">
          <color rgb="FFD3D1C7"/>
        </right>
        <top style="thin">
          <color rgb="FFD3D1C7"/>
        </top>
        <bottom style="thin">
          <color rgb="FFD3D1C7"/>
        </bottom>
      </border>
    </dxf>
    <dxf>
      <font>
        <name val="微软雅黑"/>
        <scheme val="none"/>
        <family val="0"/>
        <color auto="1"/>
      </font>
      <fill>
        <patternFill patternType="solid">
          <fgColor rgb="FFFAEEDA"/>
          <bgColor rgb="FFFAEEDA"/>
        </patternFill>
      </fill>
      <alignment horizontal="center" vertical="center" wrapText="1"/>
      <border>
        <left style="thin">
          <color rgb="FFD3D1C7"/>
        </left>
        <right style="thin">
          <color rgb="FFD3D1C7"/>
        </right>
        <top style="thin">
          <color rgb="FFD3D1C7"/>
        </top>
        <bottom style="thin">
          <color rgb="FFD3D1C7"/>
        </bottom>
      </border>
    </dxf>
    <dxf>
      <font>
        <name val="微软雅黑"/>
        <scheme val="none"/>
        <family val="0"/>
        <color auto="1"/>
      </font>
      <numFmt numFmtId="176" formatCode="\¥#,##0"/>
      <fill>
        <patternFill patternType="solid">
          <fgColor rgb="FFFAEEDA"/>
          <bgColor rgb="FFFAEEDA"/>
        </patternFill>
      </fill>
      <alignment horizontal="center" vertical="center" wrapText="1"/>
      <border>
        <left style="thin">
          <color rgb="FFD3D1C7"/>
        </left>
        <right style="thin">
          <color rgb="FFD3D1C7"/>
        </right>
        <top style="thin">
          <color rgb="FFD3D1C7"/>
        </top>
        <bottom style="thin">
          <color rgb="FFD3D1C7"/>
        </bottom>
      </border>
    </dxf>
    <dxf>
      <font>
        <name val="微软雅黑"/>
        <scheme val="none"/>
        <family val="0"/>
        <color auto="1"/>
      </font>
      <fill>
        <patternFill patternType="solid">
          <fgColor rgb="FFFAEEDA"/>
          <bgColor rgb="FFFAEEDA"/>
        </patternFill>
      </fill>
      <alignment horizontal="center" vertical="center" wrapText="1"/>
      <border>
        <left style="thin">
          <color rgb="FFD3D1C7"/>
        </left>
        <right style="thin">
          <color rgb="FFD3D1C7"/>
        </right>
        <top style="thin">
          <color rgb="FFD3D1C7"/>
        </top>
        <bottom style="thin">
          <color rgb="FFD3D1C7"/>
        </bottom>
      </border>
    </dxf>
    <dxf>
      <font>
        <name val="微软雅黑"/>
        <scheme val="none"/>
        <family val="0"/>
        <color auto="1"/>
      </font>
      <fill>
        <patternFill patternType="solid">
          <fgColor rgb="FFFAEEDA"/>
          <bgColor rgb="FFFAEEDA"/>
        </patternFill>
      </fill>
      <alignment horizontal="center" vertical="center" wrapText="1"/>
      <border>
        <left style="thin">
          <color rgb="FFD3D1C7"/>
        </left>
        <right style="thin">
          <color rgb="FFD3D1C7"/>
        </right>
        <top style="thin">
          <color rgb="FFD3D1C7"/>
        </top>
        <bottom style="thin">
          <color rgb="FFD3D1C7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pivotCacheDefinition" Target="pivotCache/pivotCacheDefinition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[mysql-互动练习.xlsx]🧋 奶茶订单 (2)!数据透视表2</c:name>
    <c:fmtId val="0"/>
  </c:pivotSource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'🧋 奶茶订单 (2)'!$P$12</c:f>
              <c:strCache>
                <c:ptCount val="1"/>
                <c:pt idx="0">
                  <c:v>汇总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'🧋 奶茶订单 (2)'!$O$13:$O$20</c:f>
              <c:strCache>
                <c:ptCount val="7"/>
                <c:pt idx="0">
                  <c:v>红豆奶茶</c:v>
                </c:pt>
                <c:pt idx="1">
                  <c:v>焦糖拿铁</c:v>
                </c:pt>
                <c:pt idx="2">
                  <c:v>芒果冰沙</c:v>
                </c:pt>
                <c:pt idx="3">
                  <c:v>美式咖啡</c:v>
                </c:pt>
                <c:pt idx="4">
                  <c:v>柠檬绿茶</c:v>
                </c:pt>
                <c:pt idx="5">
                  <c:v>西瓜汁</c:v>
                </c:pt>
                <c:pt idx="6">
                  <c:v>珍珠奶茶</c:v>
                </c:pt>
              </c:strCache>
            </c:strRef>
          </c:cat>
          <c:val>
            <c:numRef>
              <c:f>'🧋 奶茶订单 (2)'!$P$13:$P$20</c:f>
              <c:numCache>
                <c:formatCode>General</c:formatCode>
                <c:ptCount val="7"/>
                <c:pt idx="0">
                  <c:v>40</c:v>
                </c:pt>
                <c:pt idx="1">
                  <c:v>84</c:v>
                </c:pt>
                <c:pt idx="2">
                  <c:v>44</c:v>
                </c:pt>
                <c:pt idx="3">
                  <c:v>40</c:v>
                </c:pt>
                <c:pt idx="4">
                  <c:v>48</c:v>
                </c:pt>
                <c:pt idx="5">
                  <c:v>36</c:v>
                </c:pt>
                <c:pt idx="6">
                  <c:v>102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568785044"/>
        <c:axId val="243000529"/>
      </c:barChart>
      <c:catAx>
        <c:axId val="5687850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43000529"/>
        <c:crosses val="autoZero"/>
        <c:auto val="1"/>
        <c:lblAlgn val="ctr"/>
        <c:lblOffset val="100"/>
        <c:noMultiLvlLbl val="0"/>
      </c:catAx>
      <c:valAx>
        <c:axId val="24300052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687850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163195</xdr:colOff>
      <xdr:row>22</xdr:row>
      <xdr:rowOff>54610</xdr:rowOff>
    </xdr:from>
    <xdr:to>
      <xdr:col>14</xdr:col>
      <xdr:colOff>23495</xdr:colOff>
      <xdr:row>35</xdr:row>
      <xdr:rowOff>54610</xdr:rowOff>
    </xdr:to>
    <xdr:graphicFrame>
      <xdr:nvGraphicFramePr>
        <xdr:cNvPr id="3" name="图表 2"/>
        <xdr:cNvGraphicFramePr/>
      </xdr:nvGraphicFramePr>
      <xdr:xfrm>
        <a:off x="5182235" y="4801870"/>
        <a:ext cx="4813300" cy="2773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6183.0419097222" refreshedBy="new" recordCount="20">
  <cacheSource type="worksheet">
    <worksheetSource name="表2"/>
  </cacheSource>
  <cacheFields count="9">
    <cacheField name="id" numFmtId="0">
      <sharedItems containsSemiMixedTypes="0" containsString="0" containsNumber="1" containsInteger="1" minValue="1" maxValue="20" count="20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</sharedItems>
    </cacheField>
    <cacheField name="订单号" numFmtId="0">
      <sharedItems count="20">
        <s v="A001"/>
        <s v="A002"/>
        <s v="A003"/>
        <s v="A004"/>
        <s v="A005"/>
        <s v="A006"/>
        <s v="A007"/>
        <s v="A008"/>
        <s v="A009"/>
        <s v="A010"/>
        <s v="A011"/>
        <s v="A012"/>
        <s v="A013"/>
        <s v="A014"/>
        <s v="A015"/>
        <s v="A016"/>
        <s v="A017"/>
        <s v="A018"/>
        <s v="A019"/>
        <s v="A020"/>
      </sharedItems>
    </cacheField>
    <cacheField name="日期" numFmtId="0">
      <sharedItems count="6">
        <s v="2024-12-01"/>
        <s v="2024-12-02"/>
        <s v="2024-12-03"/>
        <s v="2024-12-04"/>
        <s v="2024-12-05"/>
        <s v="2024-12-06"/>
      </sharedItems>
    </cacheField>
    <cacheField name="饮品名" numFmtId="0">
      <sharedItems count="7">
        <s v="珍珠奶茶"/>
        <s v="柠檬绿茶"/>
        <s v="焦糖拿铁"/>
        <s v="芒果冰沙"/>
        <s v="红豆奶茶"/>
        <s v="美式咖啡"/>
        <s v="西瓜汁"/>
      </sharedItems>
    </cacheField>
    <cacheField name="类型" numFmtId="0">
      <sharedItems count="3">
        <s v="奶茶"/>
        <s v="果茶"/>
        <s v="咖啡"/>
      </sharedItems>
    </cacheField>
    <cacheField name="杯型" numFmtId="0">
      <sharedItems count="2">
        <s v="大杯"/>
        <s v="中杯"/>
      </sharedItems>
    </cacheField>
    <cacheField name="金额" numFmtId="176">
      <sharedItems containsSemiMixedTypes="0" containsString="0" containsNumber="1" containsInteger="1" minValue="15" maxValue="28" count="6">
        <n v="18"/>
        <n v="15"/>
        <n v="28"/>
        <n v="22"/>
        <n v="20"/>
        <n v="16"/>
      </sharedItems>
    </cacheField>
    <cacheField name="会员" numFmtId="0">
      <sharedItems count="2">
        <s v="是"/>
        <s v="否"/>
      </sharedItems>
    </cacheField>
    <cacheField name="支付方式" numFmtId="0">
      <sharedItems containsBlank="1" count="4">
        <s v="微信"/>
        <s v="支付宝"/>
        <s v="现金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">
  <r>
    <x v="0"/>
    <x v="0"/>
    <x v="0"/>
    <x v="0"/>
    <x v="0"/>
    <x v="0"/>
    <x v="0"/>
    <x v="0"/>
    <x v="0"/>
  </r>
  <r>
    <x v="1"/>
    <x v="1"/>
    <x v="0"/>
    <x v="1"/>
    <x v="1"/>
    <x v="1"/>
    <x v="1"/>
    <x v="1"/>
    <x v="1"/>
  </r>
  <r>
    <x v="2"/>
    <x v="2"/>
    <x v="0"/>
    <x v="2"/>
    <x v="2"/>
    <x v="0"/>
    <x v="2"/>
    <x v="0"/>
    <x v="0"/>
  </r>
  <r>
    <x v="3"/>
    <x v="3"/>
    <x v="1"/>
    <x v="3"/>
    <x v="1"/>
    <x v="0"/>
    <x v="3"/>
    <x v="1"/>
    <x v="2"/>
  </r>
  <r>
    <x v="4"/>
    <x v="4"/>
    <x v="1"/>
    <x v="0"/>
    <x v="0"/>
    <x v="1"/>
    <x v="1"/>
    <x v="0"/>
    <x v="0"/>
  </r>
  <r>
    <x v="5"/>
    <x v="5"/>
    <x v="1"/>
    <x v="4"/>
    <x v="0"/>
    <x v="0"/>
    <x v="4"/>
    <x v="1"/>
    <x v="1"/>
  </r>
  <r>
    <x v="6"/>
    <x v="6"/>
    <x v="2"/>
    <x v="5"/>
    <x v="2"/>
    <x v="1"/>
    <x v="0"/>
    <x v="0"/>
    <x v="0"/>
  </r>
  <r>
    <x v="7"/>
    <x v="7"/>
    <x v="2"/>
    <x v="6"/>
    <x v="1"/>
    <x v="0"/>
    <x v="4"/>
    <x v="1"/>
    <x v="2"/>
  </r>
  <r>
    <x v="8"/>
    <x v="8"/>
    <x v="2"/>
    <x v="0"/>
    <x v="0"/>
    <x v="0"/>
    <x v="0"/>
    <x v="0"/>
    <x v="1"/>
  </r>
  <r>
    <x v="9"/>
    <x v="9"/>
    <x v="2"/>
    <x v="2"/>
    <x v="2"/>
    <x v="0"/>
    <x v="2"/>
    <x v="1"/>
    <x v="0"/>
  </r>
  <r>
    <x v="10"/>
    <x v="10"/>
    <x v="3"/>
    <x v="1"/>
    <x v="1"/>
    <x v="1"/>
    <x v="1"/>
    <x v="0"/>
    <x v="0"/>
  </r>
  <r>
    <x v="11"/>
    <x v="11"/>
    <x v="3"/>
    <x v="0"/>
    <x v="0"/>
    <x v="0"/>
    <x v="0"/>
    <x v="1"/>
    <x v="1"/>
  </r>
  <r>
    <x v="12"/>
    <x v="12"/>
    <x v="3"/>
    <x v="4"/>
    <x v="0"/>
    <x v="0"/>
    <x v="4"/>
    <x v="0"/>
    <x v="0"/>
  </r>
  <r>
    <x v="13"/>
    <x v="13"/>
    <x v="3"/>
    <x v="3"/>
    <x v="1"/>
    <x v="0"/>
    <x v="3"/>
    <x v="1"/>
    <x v="2"/>
  </r>
  <r>
    <x v="14"/>
    <x v="14"/>
    <x v="4"/>
    <x v="5"/>
    <x v="2"/>
    <x v="0"/>
    <x v="3"/>
    <x v="0"/>
    <x v="0"/>
  </r>
  <r>
    <x v="15"/>
    <x v="15"/>
    <x v="4"/>
    <x v="0"/>
    <x v="0"/>
    <x v="1"/>
    <x v="1"/>
    <x v="1"/>
    <x v="1"/>
  </r>
  <r>
    <x v="16"/>
    <x v="16"/>
    <x v="4"/>
    <x v="1"/>
    <x v="1"/>
    <x v="0"/>
    <x v="0"/>
    <x v="0"/>
    <x v="0"/>
  </r>
  <r>
    <x v="17"/>
    <x v="17"/>
    <x v="4"/>
    <x v="2"/>
    <x v="2"/>
    <x v="0"/>
    <x v="2"/>
    <x v="1"/>
    <x v="0"/>
  </r>
  <r>
    <x v="18"/>
    <x v="18"/>
    <x v="5"/>
    <x v="6"/>
    <x v="1"/>
    <x v="1"/>
    <x v="5"/>
    <x v="1"/>
    <x v="2"/>
  </r>
  <r>
    <x v="19"/>
    <x v="19"/>
    <x v="5"/>
    <x v="0"/>
    <x v="0"/>
    <x v="0"/>
    <x v="0"/>
    <x v="0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 chartFormat="2">
  <location ref="O12:P20" firstHeaderRow="1" firstDataRow="1" firstDataCol="1" rowPageCount="1" colPageCount="1"/>
  <pivotFields count="9">
    <pivotField compact="0" showAll="0"/>
    <pivotField compact="0" showAl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compact="0" showAll="0">
      <items count="7">
        <item x="0"/>
        <item x="1"/>
        <item x="2"/>
        <item x="3"/>
        <item x="4"/>
        <item x="5"/>
        <item t="default"/>
      </items>
    </pivotField>
    <pivotField axis="axisRow" compact="0" showAll="0">
      <items count="8">
        <item x="4"/>
        <item x="2"/>
        <item x="3"/>
        <item x="5"/>
        <item x="1"/>
        <item x="6"/>
        <item x="0"/>
        <item t="default"/>
      </items>
    </pivotField>
    <pivotField compact="0" showAll="0">
      <items count="4">
        <item x="1"/>
        <item x="2"/>
        <item x="0"/>
        <item t="default"/>
      </items>
    </pivotField>
    <pivotField compact="0" showAll="0">
      <items count="3">
        <item x="0"/>
        <item x="1"/>
        <item t="default"/>
      </items>
    </pivotField>
    <pivotField axis="axisPage" dataField="1" compact="0" numFmtId="176" showAll="0">
      <items count="7">
        <item x="1"/>
        <item x="5"/>
        <item x="0"/>
        <item x="4"/>
        <item x="3"/>
        <item x="2"/>
        <item t="default"/>
      </items>
    </pivotField>
    <pivotField compact="0" showAll="0">
      <items count="3">
        <item x="1"/>
        <item x="0"/>
        <item t="default"/>
      </items>
    </pivotField>
    <pivotField compact="0" showAll="0">
      <items count="5">
        <item x="0"/>
        <item x="2"/>
        <item x="1"/>
        <item x="3"/>
        <item t="default"/>
      </items>
    </pivotField>
  </pivotFields>
  <rowFields count="1">
    <field x="3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pageFields count="1">
    <pageField fld="6"/>
  </pageFields>
  <dataFields count="1">
    <dataField name="求和项:金额" fld="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2" name="表2" displayName="表2" ref="A1:I21" totalsRowShown="0">
  <autoFilter xmlns:etc="http://www.wps.cn/officeDocument/2017/etCustomData" ref="A1:I21" etc:filterBottomFollowUsedRange="0"/>
  <tableColumns count="9">
    <tableColumn id="1" name="id" dataDxfId="0"/>
    <tableColumn id="2" name="订单号" dataDxfId="1"/>
    <tableColumn id="3" name="日期" dataDxfId="2"/>
    <tableColumn id="4" name="饮品名" dataDxfId="3"/>
    <tableColumn id="5" name="类型" dataDxfId="4"/>
    <tableColumn id="6" name="杯型" dataDxfId="5"/>
    <tableColumn id="7" name="金额" dataDxfId="6"/>
    <tableColumn id="8" name="会员" dataDxfId="7"/>
    <tableColumn id="9" name="支付方式" dataDxfId="8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534AB7"/>
  </sheetPr>
  <dimension ref="A1:D21"/>
  <sheetViews>
    <sheetView topLeftCell="A3" workbookViewId="0">
      <selection activeCell="A1" sqref="A1:D1"/>
    </sheetView>
  </sheetViews>
  <sheetFormatPr defaultColWidth="9" defaultRowHeight="16.8" outlineLevelCol="3"/>
  <cols>
    <col min="1" max="1" width="28" customWidth="1"/>
    <col min="2" max="4" width="30" customWidth="1"/>
  </cols>
  <sheetData>
    <row r="1" ht="23.2" spans="1:4">
      <c r="A1" s="89" t="s">
        <v>0</v>
      </c>
      <c r="B1" s="2"/>
      <c r="C1" s="2"/>
      <c r="D1" s="3"/>
    </row>
    <row r="2" spans="1:4">
      <c r="A2" s="8"/>
      <c r="B2" s="8"/>
      <c r="C2" s="8"/>
      <c r="D2" s="8"/>
    </row>
    <row r="3" ht="19.2" spans="1:4">
      <c r="A3" s="90" t="s">
        <v>1</v>
      </c>
      <c r="B3" s="2"/>
      <c r="C3" s="2"/>
      <c r="D3" s="3"/>
    </row>
    <row r="4" ht="68" spans="1:4">
      <c r="A4" s="8" t="s">
        <v>2</v>
      </c>
      <c r="B4" s="8"/>
      <c r="C4" s="8"/>
      <c r="D4" s="8"/>
    </row>
    <row r="5" spans="1:4">
      <c r="A5" s="8"/>
      <c r="B5" s="8"/>
      <c r="C5" s="8"/>
      <c r="D5" s="8"/>
    </row>
    <row r="6" ht="17" spans="1:4">
      <c r="A6" s="6" t="s">
        <v>3</v>
      </c>
      <c r="B6" s="6" t="s">
        <v>4</v>
      </c>
      <c r="C6" s="6" t="s">
        <v>5</v>
      </c>
      <c r="D6" s="6" t="s">
        <v>6</v>
      </c>
    </row>
    <row r="7" ht="17" spans="1:4">
      <c r="A7" s="8" t="s">
        <v>7</v>
      </c>
      <c r="B7" s="8" t="s">
        <v>8</v>
      </c>
      <c r="C7" s="8" t="s">
        <v>9</v>
      </c>
      <c r="D7" s="8" t="s">
        <v>10</v>
      </c>
    </row>
    <row r="8" ht="34" spans="1:4">
      <c r="A8" s="8" t="s">
        <v>11</v>
      </c>
      <c r="B8" s="8" t="s">
        <v>12</v>
      </c>
      <c r="C8" s="8" t="s">
        <v>13</v>
      </c>
      <c r="D8" s="8" t="s">
        <v>14</v>
      </c>
    </row>
    <row r="9" ht="17" spans="1:4">
      <c r="A9" s="8" t="s">
        <v>15</v>
      </c>
      <c r="B9" s="8" t="s">
        <v>16</v>
      </c>
      <c r="C9" s="8" t="s">
        <v>17</v>
      </c>
      <c r="D9" s="8" t="s">
        <v>18</v>
      </c>
    </row>
    <row r="10" ht="34" spans="1:4">
      <c r="A10" s="8" t="s">
        <v>19</v>
      </c>
      <c r="B10" s="8" t="s">
        <v>20</v>
      </c>
      <c r="C10" s="8" t="s">
        <v>21</v>
      </c>
      <c r="D10" s="8" t="s">
        <v>22</v>
      </c>
    </row>
    <row r="11" ht="34" spans="1:4">
      <c r="A11" s="8" t="s">
        <v>23</v>
      </c>
      <c r="B11" s="8" t="s">
        <v>24</v>
      </c>
      <c r="C11" s="8" t="s">
        <v>25</v>
      </c>
      <c r="D11" s="8" t="s">
        <v>26</v>
      </c>
    </row>
    <row r="12" ht="34" spans="1:4">
      <c r="A12" s="8" t="s">
        <v>27</v>
      </c>
      <c r="B12" s="8" t="s">
        <v>28</v>
      </c>
      <c r="C12" s="8" t="s">
        <v>29</v>
      </c>
      <c r="D12" s="8" t="s">
        <v>30</v>
      </c>
    </row>
    <row r="13" ht="34" spans="1:4">
      <c r="A13" s="8" t="s">
        <v>31</v>
      </c>
      <c r="B13" s="8" t="s">
        <v>32</v>
      </c>
      <c r="C13" s="8" t="s">
        <v>33</v>
      </c>
      <c r="D13" s="8" t="s">
        <v>34</v>
      </c>
    </row>
    <row r="14" ht="34" spans="1:4">
      <c r="A14" s="8" t="s">
        <v>35</v>
      </c>
      <c r="B14" s="8" t="s">
        <v>36</v>
      </c>
      <c r="C14" s="8" t="s">
        <v>37</v>
      </c>
      <c r="D14" s="8" t="s">
        <v>38</v>
      </c>
    </row>
    <row r="15" spans="1:4">
      <c r="A15" s="8"/>
      <c r="B15" s="8"/>
      <c r="C15" s="8"/>
      <c r="D15" s="8"/>
    </row>
    <row r="16" ht="17" spans="1:4">
      <c r="A16" s="8" t="s">
        <v>39</v>
      </c>
      <c r="B16" s="8"/>
      <c r="C16" s="8"/>
      <c r="D16" s="8"/>
    </row>
    <row r="17" ht="19.2" spans="1:4">
      <c r="A17" s="90" t="s">
        <v>40</v>
      </c>
      <c r="B17" s="2"/>
      <c r="C17" s="2"/>
      <c r="D17" s="3"/>
    </row>
    <row r="18" spans="1:4">
      <c r="A18" s="8" t="s">
        <v>41</v>
      </c>
      <c r="B18" s="2"/>
      <c r="C18" s="2"/>
      <c r="D18" s="3"/>
    </row>
    <row r="19" spans="1:4">
      <c r="A19" s="8" t="s">
        <v>42</v>
      </c>
      <c r="B19" s="2"/>
      <c r="C19" s="2"/>
      <c r="D19" s="3"/>
    </row>
    <row r="20" spans="1:4">
      <c r="A20" s="8" t="s">
        <v>43</v>
      </c>
      <c r="B20" s="2"/>
      <c r="C20" s="2"/>
      <c r="D20" s="3"/>
    </row>
    <row r="21" spans="1:4">
      <c r="A21" s="91"/>
    </row>
  </sheetData>
  <mergeCells count="7">
    <mergeCell ref="A1:D1"/>
    <mergeCell ref="A3:D3"/>
    <mergeCell ref="A17:D17"/>
    <mergeCell ref="A18:D18"/>
    <mergeCell ref="A19:D19"/>
    <mergeCell ref="A20:D20"/>
    <mergeCell ref="A21:D21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A32D2D"/>
  </sheetPr>
  <dimension ref="A1:K24"/>
  <sheetViews>
    <sheetView workbookViewId="0">
      <selection activeCell="C20" sqref="C20"/>
    </sheetView>
  </sheetViews>
  <sheetFormatPr defaultColWidth="9" defaultRowHeight="16.8"/>
  <cols>
    <col min="1" max="1" width="22" customWidth="1"/>
    <col min="2" max="5" width="11" customWidth="1"/>
    <col min="6" max="6" width="22" customWidth="1"/>
    <col min="7" max="8" width="11" customWidth="1"/>
    <col min="9" max="9" width="21" customWidth="1"/>
    <col min="10" max="11" width="22" customWidth="1"/>
  </cols>
  <sheetData>
    <row r="1" ht="20.4" spans="1:11">
      <c r="A1" s="1" t="s">
        <v>255</v>
      </c>
      <c r="B1" s="12"/>
      <c r="C1" s="12"/>
      <c r="D1" s="12"/>
      <c r="E1" s="12"/>
      <c r="F1" s="12"/>
      <c r="G1" s="12"/>
      <c r="H1" s="12"/>
      <c r="I1" s="12"/>
      <c r="J1" s="12"/>
    </row>
    <row r="3" ht="17.6" spans="1:11">
      <c r="A3" s="13" t="s">
        <v>256</v>
      </c>
      <c r="F3" s="14" t="s">
        <v>257</v>
      </c>
    </row>
    <row r="4" ht="17" spans="1:11">
      <c r="A4" s="6" t="s">
        <v>46</v>
      </c>
      <c r="B4" s="6" t="s">
        <v>48</v>
      </c>
      <c r="C4" s="6" t="s">
        <v>51</v>
      </c>
      <c r="D4" s="6" t="s">
        <v>124</v>
      </c>
      <c r="F4" s="15" t="s">
        <v>46</v>
      </c>
      <c r="G4" s="15" t="s">
        <v>48</v>
      </c>
      <c r="H4" s="15" t="s">
        <v>51</v>
      </c>
      <c r="I4" s="15" t="s">
        <v>124</v>
      </c>
      <c r="J4" s="15" t="s">
        <v>258</v>
      </c>
      <c r="K4" s="15" t="s">
        <v>259</v>
      </c>
    </row>
    <row r="5" ht="17" spans="1:11">
      <c r="A5" s="16" t="s">
        <v>54</v>
      </c>
      <c r="B5" s="16" t="s">
        <v>56</v>
      </c>
      <c r="C5" s="16">
        <v>18</v>
      </c>
      <c r="D5" s="16" t="s">
        <v>128</v>
      </c>
      <c r="F5" s="7" t="str">
        <f>A5</f>
        <v>A001</v>
      </c>
      <c r="G5" s="7" t="str">
        <f>B5</f>
        <v>珍珠奶茶</v>
      </c>
      <c r="H5" s="17">
        <f>C5</f>
        <v>18</v>
      </c>
      <c r="I5" s="7" t="str">
        <f>IF(D5="","无",D5)</f>
        <v>M01</v>
      </c>
      <c r="J5" s="18" t="str">
        <f>IF(D5="","NULL",VLOOKUP(D5,$A$13:$D$15,2,0))</f>
        <v>小王</v>
      </c>
      <c r="K5" s="18" t="str">
        <f>IF(D5="","NULL",VLOOKUP(D5,$A$13:$D$15,3,0))</f>
        <v>金卡</v>
      </c>
    </row>
    <row r="6" ht="17" spans="1:11">
      <c r="A6" s="16" t="s">
        <v>61</v>
      </c>
      <c r="B6" s="16" t="s">
        <v>62</v>
      </c>
      <c r="C6" s="16">
        <v>15</v>
      </c>
      <c r="D6" s="16" t="s">
        <v>132</v>
      </c>
      <c r="F6" s="7" t="str">
        <f>A6</f>
        <v>A002</v>
      </c>
      <c r="G6" s="7" t="str">
        <f>B6</f>
        <v>柠檬绿茶</v>
      </c>
      <c r="H6" s="17">
        <f>C6</f>
        <v>15</v>
      </c>
      <c r="I6" s="7" t="str">
        <f>IF(D6="","无",D6)</f>
        <v>M02</v>
      </c>
      <c r="J6" s="18" t="str">
        <f>IF(D6="","NULL",VLOOKUP(D6,$A$13:$D$15,2,0))</f>
        <v>小李</v>
      </c>
      <c r="K6" s="18" t="str">
        <f>IF(D6="","NULL",VLOOKUP(D6,$A$13:$D$15,3,0))</f>
        <v>银卡</v>
      </c>
    </row>
    <row r="7" ht="17" spans="1:11">
      <c r="A7" s="16" t="s">
        <v>67</v>
      </c>
      <c r="B7" s="16" t="s">
        <v>68</v>
      </c>
      <c r="C7" s="16">
        <v>28</v>
      </c>
      <c r="D7" s="16" t="s">
        <v>128</v>
      </c>
      <c r="F7" s="7" t="str">
        <f>A7</f>
        <v>A003</v>
      </c>
      <c r="G7" s="7" t="str">
        <f>B7</f>
        <v>焦糖拿铁</v>
      </c>
      <c r="H7" s="17">
        <f>C7</f>
        <v>28</v>
      </c>
      <c r="I7" s="7" t="str">
        <f>IF(D7="","无",D7)</f>
        <v>M01</v>
      </c>
      <c r="J7" s="18" t="str">
        <f>IF(D7="","NULL",VLOOKUP(D7,$A$13:$D$15,2,0))</f>
        <v>小王</v>
      </c>
      <c r="K7" s="18" t="str">
        <f>IF(D7="","NULL",VLOOKUP(D7,$A$13:$D$15,3,0))</f>
        <v>金卡</v>
      </c>
    </row>
    <row r="8" ht="17" spans="1:11">
      <c r="A8" s="16" t="s">
        <v>70</v>
      </c>
      <c r="B8" s="16" t="s">
        <v>72</v>
      </c>
      <c r="C8" s="16">
        <v>22</v>
      </c>
      <c r="D8" s="19" t="s">
        <v>260</v>
      </c>
      <c r="F8" s="7" t="str">
        <f>A8</f>
        <v>A004</v>
      </c>
      <c r="G8" s="7" t="str">
        <f>B8</f>
        <v>芒果冰沙</v>
      </c>
      <c r="H8" s="17">
        <f>C8</f>
        <v>22</v>
      </c>
      <c r="I8" s="7" t="str">
        <f>IF(D8="","无",D8)</f>
        <v>无</v>
      </c>
      <c r="J8" s="18" t="str">
        <f>IF(D8="","NULL",VLOOKUP(D8,$A$13:$D$15,2,0))</f>
        <v>NULL</v>
      </c>
      <c r="K8" s="18" t="str">
        <f>IF(D8="","NULL",VLOOKUP(D8,$A$13:$D$15,3,0))</f>
        <v>NULL</v>
      </c>
    </row>
    <row r="9" ht="17" spans="1:11">
      <c r="A9" s="16" t="s">
        <v>74</v>
      </c>
      <c r="B9" s="16" t="s">
        <v>76</v>
      </c>
      <c r="C9" s="16">
        <v>20</v>
      </c>
      <c r="D9" s="16" t="s">
        <v>135</v>
      </c>
      <c r="F9" s="7" t="str">
        <f>A9</f>
        <v>A005</v>
      </c>
      <c r="G9" s="7" t="str">
        <f>B9</f>
        <v>红豆奶茶</v>
      </c>
      <c r="H9" s="17">
        <f>C9</f>
        <v>20</v>
      </c>
      <c r="I9" s="7" t="str">
        <f>IF(D9="","无",D9)</f>
        <v>M03</v>
      </c>
      <c r="J9" s="18" t="str">
        <f>IF(D9="","NULL",VLOOKUP(D9,$A$13:$D$15,2,0))</f>
        <v>小张</v>
      </c>
      <c r="K9" s="18" t="str">
        <f>IF(D9="","NULL",VLOOKUP(D9,$A$13:$D$15,3,0))</f>
        <v>金卡</v>
      </c>
    </row>
    <row r="10" spans="1:11">
      <c r="F10" s="20" t="s">
        <v>261</v>
      </c>
    </row>
    <row r="11" ht="17.6" spans="1:11">
      <c r="A11" s="14" t="s">
        <v>262</v>
      </c>
      <c r="F11" s="21" t="s">
        <v>263</v>
      </c>
    </row>
    <row r="12" ht="17" spans="1:11">
      <c r="A12" s="6" t="s">
        <v>124</v>
      </c>
      <c r="B12" s="6" t="s">
        <v>126</v>
      </c>
      <c r="C12" s="6" t="s">
        <v>127</v>
      </c>
      <c r="D12" s="6" t="s">
        <v>142</v>
      </c>
    </row>
    <row r="13" ht="17.6" spans="1:11">
      <c r="A13" s="16" t="s">
        <v>128</v>
      </c>
      <c r="B13" s="16" t="s">
        <v>129</v>
      </c>
      <c r="C13" s="16" t="s">
        <v>130</v>
      </c>
      <c r="D13" s="16">
        <v>5200</v>
      </c>
      <c r="F13" s="14" t="s">
        <v>264</v>
      </c>
    </row>
    <row r="14" ht="17" spans="1:11">
      <c r="A14" s="16" t="s">
        <v>132</v>
      </c>
      <c r="B14" s="16" t="s">
        <v>133</v>
      </c>
      <c r="C14" s="16" t="s">
        <v>134</v>
      </c>
      <c r="D14" s="16">
        <v>3100</v>
      </c>
      <c r="F14" s="15" t="s">
        <v>46</v>
      </c>
      <c r="G14" s="15" t="s">
        <v>48</v>
      </c>
      <c r="H14" s="15" t="s">
        <v>51</v>
      </c>
      <c r="I14" s="15" t="s">
        <v>124</v>
      </c>
      <c r="J14" s="15" t="s">
        <v>258</v>
      </c>
      <c r="K14" s="15" t="s">
        <v>259</v>
      </c>
    </row>
    <row r="15" ht="17" spans="1:11">
      <c r="A15" s="16" t="s">
        <v>135</v>
      </c>
      <c r="B15" s="16" t="s">
        <v>136</v>
      </c>
      <c r="C15" s="16" t="s">
        <v>130</v>
      </c>
      <c r="D15" s="16">
        <v>6800</v>
      </c>
      <c r="F15" s="7" t="str">
        <f>A5</f>
        <v>A001</v>
      </c>
      <c r="G15" s="7" t="str">
        <f>B5</f>
        <v>珍珠奶茶</v>
      </c>
      <c r="H15" s="17">
        <f>C5</f>
        <v>18</v>
      </c>
      <c r="I15" s="7" t="str">
        <f>D5</f>
        <v>M01</v>
      </c>
      <c r="J15" s="18" t="str">
        <f>VLOOKUP(D5,$A$13:$D$15,2,0)</f>
        <v>小王</v>
      </c>
      <c r="K15" s="18" t="str">
        <f>VLOOKUP(D5,$A$13:$D$15,3,0)</f>
        <v>金卡</v>
      </c>
    </row>
    <row r="16" spans="1:11">
      <c r="F16" s="7" t="str">
        <f>A6</f>
        <v>A002</v>
      </c>
      <c r="G16" s="7" t="str">
        <f>B6</f>
        <v>柠檬绿茶</v>
      </c>
      <c r="H16" s="17">
        <f>C6</f>
        <v>15</v>
      </c>
      <c r="I16" s="7" t="str">
        <f>D6</f>
        <v>M02</v>
      </c>
      <c r="J16" s="18" t="str">
        <f>VLOOKUP(D6,$A$13:$D$15,2,0)</f>
        <v>小李</v>
      </c>
      <c r="K16" s="18" t="str">
        <f>VLOOKUP(D6,$A$13:$D$15,3,0)</f>
        <v>银卡</v>
      </c>
    </row>
    <row r="17" spans="1:11">
      <c r="F17" s="7" t="str">
        <f>A7</f>
        <v>A003</v>
      </c>
      <c r="G17" s="7" t="str">
        <f>B7</f>
        <v>焦糖拿铁</v>
      </c>
      <c r="H17" s="17">
        <f>C7</f>
        <v>28</v>
      </c>
      <c r="I17" s="7" t="str">
        <f>D7</f>
        <v>M01</v>
      </c>
      <c r="J17" s="18" t="str">
        <f>VLOOKUP(D7,$A$13:$D$15,2,0)</f>
        <v>小王</v>
      </c>
      <c r="K17" s="18" t="str">
        <f>VLOOKUP(D7,$A$13:$D$15,3,0)</f>
        <v>金卡</v>
      </c>
    </row>
    <row r="18" spans="1:11">
      <c r="F18" s="7" t="str">
        <f>A9</f>
        <v>A005</v>
      </c>
      <c r="G18" s="7" t="str">
        <f>B9</f>
        <v>红豆奶茶</v>
      </c>
      <c r="H18" s="17">
        <f>C9</f>
        <v>20</v>
      </c>
      <c r="I18" s="7" t="str">
        <f>D9</f>
        <v>M03</v>
      </c>
      <c r="J18" s="18" t="str">
        <f>VLOOKUP(D9,$A$13:$D$15,2,0)</f>
        <v>小张</v>
      </c>
      <c r="K18" s="18" t="str">
        <f>VLOOKUP(D9,$A$13:$D$15,3,0)</f>
        <v>金卡</v>
      </c>
    </row>
    <row r="19" spans="1:11">
      <c r="F19" s="22" t="s">
        <v>265</v>
      </c>
    </row>
    <row r="21" ht="19.2" spans="1:11">
      <c r="A21" s="23" t="s">
        <v>266</v>
      </c>
    </row>
    <row r="22" spans="1:11">
      <c r="A22" s="22" t="s">
        <v>267</v>
      </c>
    </row>
    <row r="23" spans="1:11">
      <c r="A23" s="22" t="s">
        <v>268</v>
      </c>
    </row>
    <row r="24" spans="1:11">
      <c r="A24" s="22" t="s">
        <v>269</v>
      </c>
    </row>
  </sheetData>
  <mergeCells count="12">
    <mergeCell ref="A1:J1"/>
    <mergeCell ref="A3:D3"/>
    <mergeCell ref="F3:K3"/>
    <mergeCell ref="F10:K10"/>
    <mergeCell ref="A11:D11"/>
    <mergeCell ref="F11:K11"/>
    <mergeCell ref="F13:K13"/>
    <mergeCell ref="F19:K19"/>
    <mergeCell ref="A21:J21"/>
    <mergeCell ref="A22:J22"/>
    <mergeCell ref="A23:J23"/>
    <mergeCell ref="A24:J24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A32D2D"/>
  </sheetPr>
  <dimension ref="A1:I22"/>
  <sheetViews>
    <sheetView workbookViewId="0">
      <selection activeCell="A1" sqref="A1:I1"/>
    </sheetView>
  </sheetViews>
  <sheetFormatPr defaultColWidth="9" defaultRowHeight="16.8"/>
  <cols>
    <col min="1" max="1" width="22" customWidth="1"/>
    <col min="2" max="2" width="10" customWidth="1"/>
    <col min="3" max="3" width="18" customWidth="1"/>
    <col min="4" max="4" width="16" customWidth="1"/>
    <col min="5" max="5" width="10" customWidth="1"/>
    <col min="6" max="6" width="22" customWidth="1"/>
    <col min="7" max="9" width="10" customWidth="1"/>
  </cols>
  <sheetData>
    <row r="1" ht="20.4" spans="1:9">
      <c r="A1" s="1" t="s">
        <v>270</v>
      </c>
      <c r="B1" s="2"/>
      <c r="C1" s="2"/>
      <c r="D1" s="2"/>
      <c r="E1" s="2"/>
      <c r="F1" s="2"/>
      <c r="G1" s="2"/>
      <c r="H1" s="2"/>
      <c r="I1" s="3"/>
    </row>
    <row r="2" spans="1:9">
      <c r="A2" s="4" t="s">
        <v>271</v>
      </c>
      <c r="F2" s="5" t="s">
        <v>272</v>
      </c>
    </row>
    <row r="3" ht="17" spans="1:9">
      <c r="A3" s="6" t="s">
        <v>48</v>
      </c>
      <c r="B3" s="6" t="s">
        <v>49</v>
      </c>
      <c r="C3" s="6" t="s">
        <v>273</v>
      </c>
      <c r="D3" s="6" t="s">
        <v>50</v>
      </c>
    </row>
    <row r="4" ht="34" spans="1:9">
      <c r="A4" s="7" t="s">
        <v>56</v>
      </c>
      <c r="B4" s="8" t="s">
        <v>57</v>
      </c>
      <c r="C4" s="7" t="s">
        <v>274</v>
      </c>
      <c r="D4" s="7" t="s">
        <v>58</v>
      </c>
    </row>
    <row r="5" ht="34" spans="1:9">
      <c r="A5" s="7" t="s">
        <v>62</v>
      </c>
      <c r="B5" s="8" t="s">
        <v>63</v>
      </c>
      <c r="C5" s="7" t="s">
        <v>274</v>
      </c>
      <c r="D5" s="7" t="s">
        <v>64</v>
      </c>
    </row>
    <row r="6" ht="34" spans="1:9">
      <c r="A6" s="7" t="s">
        <v>68</v>
      </c>
      <c r="B6" s="8" t="s">
        <v>69</v>
      </c>
      <c r="C6" s="7" t="s">
        <v>274</v>
      </c>
      <c r="D6" s="7" t="s">
        <v>64</v>
      </c>
    </row>
    <row r="7" ht="34" spans="1:9">
      <c r="A7" s="7" t="s">
        <v>79</v>
      </c>
      <c r="B7" s="8" t="s">
        <v>69</v>
      </c>
      <c r="C7" s="7" t="s">
        <v>274</v>
      </c>
      <c r="D7" s="7" t="s">
        <v>58</v>
      </c>
    </row>
    <row r="8" ht="17" spans="1:9">
      <c r="A8" s="7" t="s">
        <v>68</v>
      </c>
      <c r="B8" s="8" t="s">
        <v>69</v>
      </c>
      <c r="C8" s="7">
        <v>28</v>
      </c>
      <c r="D8" s="7" t="s">
        <v>58</v>
      </c>
    </row>
    <row r="9" ht="17" spans="1:9">
      <c r="A9" s="7" t="s">
        <v>68</v>
      </c>
      <c r="B9" s="8" t="s">
        <v>69</v>
      </c>
      <c r="C9" s="7">
        <v>28</v>
      </c>
      <c r="D9" s="7" t="s">
        <v>58</v>
      </c>
      <c r="F9" s="9" t="s">
        <v>275</v>
      </c>
    </row>
    <row r="10" ht="34" spans="1:9">
      <c r="A10" s="6" t="s">
        <v>48</v>
      </c>
      <c r="B10" s="6" t="s">
        <v>49</v>
      </c>
      <c r="C10" s="6" t="s">
        <v>276</v>
      </c>
      <c r="D10" s="6" t="s">
        <v>277</v>
      </c>
    </row>
    <row r="11" ht="17" spans="1:9">
      <c r="A11" s="7" t="s">
        <v>56</v>
      </c>
      <c r="B11" s="8" t="s">
        <v>57</v>
      </c>
      <c r="C11" s="7">
        <v>2</v>
      </c>
      <c r="D11" s="7">
        <v>18</v>
      </c>
    </row>
    <row r="12" ht="17" spans="1:9">
      <c r="A12" s="7" t="s">
        <v>62</v>
      </c>
      <c r="B12" s="8" t="s">
        <v>63</v>
      </c>
      <c r="C12" s="7">
        <v>2</v>
      </c>
      <c r="D12" s="7">
        <v>18</v>
      </c>
    </row>
    <row r="13" ht="17" spans="1:9">
      <c r="A13" s="7" t="s">
        <v>68</v>
      </c>
      <c r="B13" s="8" t="s">
        <v>69</v>
      </c>
      <c r="C13" s="7">
        <v>2</v>
      </c>
      <c r="D13" s="7">
        <v>28</v>
      </c>
    </row>
    <row r="14" ht="17" spans="1:9">
      <c r="A14" s="7" t="s">
        <v>79</v>
      </c>
      <c r="B14" s="8" t="s">
        <v>69</v>
      </c>
      <c r="C14" s="7">
        <v>2</v>
      </c>
      <c r="D14" s="7">
        <v>22</v>
      </c>
    </row>
    <row r="16" spans="1:9">
      <c r="F16" s="10" t="s">
        <v>278</v>
      </c>
    </row>
    <row r="17" ht="17" spans="1:6">
      <c r="A17" s="6" t="s">
        <v>48</v>
      </c>
      <c r="B17" s="6" t="s">
        <v>49</v>
      </c>
      <c r="C17" s="6" t="s">
        <v>51</v>
      </c>
      <c r="D17" s="6" t="s">
        <v>50</v>
      </c>
    </row>
    <row r="18" ht="17" spans="1:6">
      <c r="A18" s="7" t="s">
        <v>56</v>
      </c>
      <c r="B18" s="8" t="s">
        <v>57</v>
      </c>
      <c r="C18" s="7">
        <v>18</v>
      </c>
      <c r="D18" s="7" t="s">
        <v>58</v>
      </c>
    </row>
    <row r="19" ht="17" spans="1:6">
      <c r="A19" s="7" t="s">
        <v>62</v>
      </c>
      <c r="B19" s="8" t="s">
        <v>63</v>
      </c>
      <c r="C19" s="7">
        <v>15</v>
      </c>
      <c r="D19" s="7" t="s">
        <v>64</v>
      </c>
    </row>
    <row r="20" ht="17" spans="1:6">
      <c r="A20" s="7" t="s">
        <v>68</v>
      </c>
      <c r="B20" s="8" t="s">
        <v>69</v>
      </c>
      <c r="C20" s="7">
        <v>28</v>
      </c>
      <c r="D20" s="7" t="s">
        <v>58</v>
      </c>
    </row>
    <row r="21" ht="17" spans="1:6">
      <c r="A21" s="7" t="s">
        <v>79</v>
      </c>
      <c r="B21" s="8" t="s">
        <v>69</v>
      </c>
      <c r="C21" s="7">
        <v>18</v>
      </c>
      <c r="D21" s="7" t="s">
        <v>64</v>
      </c>
    </row>
    <row r="22" spans="1:6">
      <c r="F22" s="11" t="s">
        <v>279</v>
      </c>
    </row>
  </sheetData>
  <mergeCells count="6">
    <mergeCell ref="A1:I1"/>
    <mergeCell ref="A2:D2"/>
    <mergeCell ref="F2:H2"/>
    <mergeCell ref="F9:I9"/>
    <mergeCell ref="F16:I16"/>
    <mergeCell ref="F22:I2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F6E56"/>
  </sheetPr>
  <dimension ref="A1:I22"/>
  <sheetViews>
    <sheetView workbookViewId="0">
      <selection activeCell="F28" sqref="F28"/>
    </sheetView>
  </sheetViews>
  <sheetFormatPr defaultColWidth="9" defaultRowHeight="16.8"/>
  <cols>
    <col min="1" max="1" width="22" customWidth="1"/>
    <col min="2" max="2" width="10" customWidth="1"/>
    <col min="3" max="3" width="14" customWidth="1"/>
    <col min="4" max="9" width="10" customWidth="1"/>
  </cols>
  <sheetData>
    <row r="1" ht="20.4" spans="1:9">
      <c r="A1" s="1" t="s">
        <v>44</v>
      </c>
      <c r="B1" s="2"/>
      <c r="C1" s="2"/>
      <c r="D1" s="2"/>
      <c r="E1" s="2"/>
      <c r="F1" s="2"/>
      <c r="G1" s="2"/>
      <c r="H1" s="2"/>
      <c r="I1" s="3"/>
    </row>
    <row r="2" ht="17" spans="1:9">
      <c r="A2" s="6" t="s">
        <v>45</v>
      </c>
      <c r="B2" s="6" t="s">
        <v>46</v>
      </c>
      <c r="C2" s="6" t="s">
        <v>47</v>
      </c>
      <c r="D2" s="6" t="s">
        <v>48</v>
      </c>
      <c r="E2" s="6" t="s">
        <v>49</v>
      </c>
      <c r="F2" s="6" t="s">
        <v>50</v>
      </c>
      <c r="G2" s="6" t="s">
        <v>51</v>
      </c>
      <c r="H2" s="6" t="s">
        <v>52</v>
      </c>
      <c r="I2" s="6" t="s">
        <v>53</v>
      </c>
    </row>
    <row r="3" ht="17" spans="1:9">
      <c r="A3" s="7">
        <v>1</v>
      </c>
      <c r="B3" s="8" t="s">
        <v>54</v>
      </c>
      <c r="C3" s="7" t="s">
        <v>55</v>
      </c>
      <c r="D3" s="16" t="s">
        <v>56</v>
      </c>
      <c r="E3" s="16" t="s">
        <v>57</v>
      </c>
      <c r="F3" s="16" t="s">
        <v>58</v>
      </c>
      <c r="G3" s="88">
        <v>18</v>
      </c>
      <c r="H3" s="16" t="s">
        <v>59</v>
      </c>
      <c r="I3" s="16" t="s">
        <v>60</v>
      </c>
    </row>
    <row r="4" ht="17" spans="1:9">
      <c r="A4" s="7">
        <v>2</v>
      </c>
      <c r="B4" s="8" t="s">
        <v>61</v>
      </c>
      <c r="C4" s="7" t="s">
        <v>55</v>
      </c>
      <c r="D4" s="16" t="s">
        <v>62</v>
      </c>
      <c r="E4" s="16" t="s">
        <v>63</v>
      </c>
      <c r="F4" s="16" t="s">
        <v>64</v>
      </c>
      <c r="G4" s="88">
        <v>15</v>
      </c>
      <c r="H4" s="16" t="s">
        <v>65</v>
      </c>
      <c r="I4" s="16" t="s">
        <v>66</v>
      </c>
    </row>
    <row r="5" ht="17" spans="1:9">
      <c r="A5" s="7">
        <v>3</v>
      </c>
      <c r="B5" s="8" t="s">
        <v>67</v>
      </c>
      <c r="C5" s="7" t="s">
        <v>55</v>
      </c>
      <c r="D5" s="16" t="s">
        <v>68</v>
      </c>
      <c r="E5" s="16" t="s">
        <v>69</v>
      </c>
      <c r="F5" s="16" t="s">
        <v>58</v>
      </c>
      <c r="G5" s="88">
        <v>28</v>
      </c>
      <c r="H5" s="16" t="s">
        <v>59</v>
      </c>
      <c r="I5" s="16" t="s">
        <v>60</v>
      </c>
    </row>
    <row r="6" ht="17" spans="1:9">
      <c r="A6" s="7">
        <v>4</v>
      </c>
      <c r="B6" s="8" t="s">
        <v>70</v>
      </c>
      <c r="C6" s="7" t="s">
        <v>71</v>
      </c>
      <c r="D6" s="16" t="s">
        <v>72</v>
      </c>
      <c r="E6" s="16" t="s">
        <v>63</v>
      </c>
      <c r="F6" s="16" t="s">
        <v>58</v>
      </c>
      <c r="G6" s="88">
        <v>22</v>
      </c>
      <c r="H6" s="16" t="s">
        <v>65</v>
      </c>
      <c r="I6" s="16" t="s">
        <v>73</v>
      </c>
    </row>
    <row r="7" ht="17" spans="1:9">
      <c r="A7" s="7">
        <v>5</v>
      </c>
      <c r="B7" s="8" t="s">
        <v>74</v>
      </c>
      <c r="C7" s="7" t="s">
        <v>71</v>
      </c>
      <c r="D7" s="16" t="s">
        <v>56</v>
      </c>
      <c r="E7" s="16" t="s">
        <v>57</v>
      </c>
      <c r="F7" s="16" t="s">
        <v>64</v>
      </c>
      <c r="G7" s="88">
        <v>15</v>
      </c>
      <c r="H7" s="16" t="s">
        <v>59</v>
      </c>
      <c r="I7" s="16" t="s">
        <v>60</v>
      </c>
    </row>
    <row r="8" ht="17" spans="1:9">
      <c r="A8" s="7">
        <v>6</v>
      </c>
      <c r="B8" s="8" t="s">
        <v>75</v>
      </c>
      <c r="C8" s="7" t="s">
        <v>71</v>
      </c>
      <c r="D8" s="16" t="s">
        <v>76</v>
      </c>
      <c r="E8" s="16" t="s">
        <v>57</v>
      </c>
      <c r="F8" s="16" t="s">
        <v>58</v>
      </c>
      <c r="G8" s="88">
        <v>20</v>
      </c>
      <c r="H8" s="16" t="s">
        <v>65</v>
      </c>
      <c r="I8" s="16" t="s">
        <v>66</v>
      </c>
    </row>
    <row r="9" ht="17" spans="1:9">
      <c r="A9" s="7">
        <v>7</v>
      </c>
      <c r="B9" s="8" t="s">
        <v>77</v>
      </c>
      <c r="C9" s="7" t="s">
        <v>78</v>
      </c>
      <c r="D9" s="16" t="s">
        <v>79</v>
      </c>
      <c r="E9" s="16" t="s">
        <v>69</v>
      </c>
      <c r="F9" s="16" t="s">
        <v>64</v>
      </c>
      <c r="G9" s="88">
        <v>18</v>
      </c>
      <c r="H9" s="16" t="s">
        <v>59</v>
      </c>
      <c r="I9" s="16" t="s">
        <v>60</v>
      </c>
    </row>
    <row r="10" ht="17" spans="1:9">
      <c r="A10" s="7">
        <v>8</v>
      </c>
      <c r="B10" s="8" t="s">
        <v>80</v>
      </c>
      <c r="C10" s="7" t="s">
        <v>78</v>
      </c>
      <c r="D10" s="16" t="s">
        <v>81</v>
      </c>
      <c r="E10" s="16" t="s">
        <v>63</v>
      </c>
      <c r="F10" s="16" t="s">
        <v>58</v>
      </c>
      <c r="G10" s="88">
        <v>20</v>
      </c>
      <c r="H10" s="16" t="s">
        <v>65</v>
      </c>
      <c r="I10" s="16" t="s">
        <v>73</v>
      </c>
    </row>
    <row r="11" ht="17" spans="1:9">
      <c r="A11" s="7">
        <v>9</v>
      </c>
      <c r="B11" s="8" t="s">
        <v>82</v>
      </c>
      <c r="C11" s="7" t="s">
        <v>78</v>
      </c>
      <c r="D11" s="16" t="s">
        <v>56</v>
      </c>
      <c r="E11" s="16" t="s">
        <v>57</v>
      </c>
      <c r="F11" s="16" t="s">
        <v>58</v>
      </c>
      <c r="G11" s="88">
        <v>18</v>
      </c>
      <c r="H11" s="16" t="s">
        <v>59</v>
      </c>
      <c r="I11" s="16" t="s">
        <v>66</v>
      </c>
    </row>
    <row r="12" ht="17" spans="1:9">
      <c r="A12" s="7">
        <v>10</v>
      </c>
      <c r="B12" s="8" t="s">
        <v>83</v>
      </c>
      <c r="C12" s="7" t="s">
        <v>78</v>
      </c>
      <c r="D12" s="16" t="s">
        <v>68</v>
      </c>
      <c r="E12" s="16" t="s">
        <v>69</v>
      </c>
      <c r="F12" s="16" t="s">
        <v>58</v>
      </c>
      <c r="G12" s="88">
        <v>28</v>
      </c>
      <c r="H12" s="16" t="s">
        <v>65</v>
      </c>
      <c r="I12" s="16" t="s">
        <v>60</v>
      </c>
    </row>
    <row r="13" ht="17" spans="1:9">
      <c r="A13" s="7">
        <v>11</v>
      </c>
      <c r="B13" s="8" t="s">
        <v>84</v>
      </c>
      <c r="C13" s="7" t="s">
        <v>85</v>
      </c>
      <c r="D13" s="16" t="s">
        <v>62</v>
      </c>
      <c r="E13" s="16" t="s">
        <v>63</v>
      </c>
      <c r="F13" s="16" t="s">
        <v>64</v>
      </c>
      <c r="G13" s="88">
        <v>15</v>
      </c>
      <c r="H13" s="16" t="s">
        <v>59</v>
      </c>
      <c r="I13" s="16" t="s">
        <v>60</v>
      </c>
    </row>
    <row r="14" ht="17" spans="1:9">
      <c r="A14" s="7">
        <v>12</v>
      </c>
      <c r="B14" s="8" t="s">
        <v>86</v>
      </c>
      <c r="C14" s="7" t="s">
        <v>85</v>
      </c>
      <c r="D14" s="16" t="s">
        <v>56</v>
      </c>
      <c r="E14" s="16" t="s">
        <v>57</v>
      </c>
      <c r="F14" s="16" t="s">
        <v>58</v>
      </c>
      <c r="G14" s="88">
        <v>18</v>
      </c>
      <c r="H14" s="16" t="s">
        <v>65</v>
      </c>
      <c r="I14" s="16" t="s">
        <v>66</v>
      </c>
    </row>
    <row r="15" ht="17" spans="1:9">
      <c r="A15" s="7">
        <v>13</v>
      </c>
      <c r="B15" s="8" t="s">
        <v>87</v>
      </c>
      <c r="C15" s="7" t="s">
        <v>85</v>
      </c>
      <c r="D15" s="16" t="s">
        <v>76</v>
      </c>
      <c r="E15" s="16" t="s">
        <v>57</v>
      </c>
      <c r="F15" s="16" t="s">
        <v>58</v>
      </c>
      <c r="G15" s="88">
        <v>20</v>
      </c>
      <c r="H15" s="16" t="s">
        <v>59</v>
      </c>
      <c r="I15" s="16" t="s">
        <v>60</v>
      </c>
    </row>
    <row r="16" ht="17" spans="1:9">
      <c r="A16" s="7">
        <v>14</v>
      </c>
      <c r="B16" s="8" t="s">
        <v>88</v>
      </c>
      <c r="C16" s="7" t="s">
        <v>85</v>
      </c>
      <c r="D16" s="16" t="s">
        <v>72</v>
      </c>
      <c r="E16" s="16" t="s">
        <v>63</v>
      </c>
      <c r="F16" s="16" t="s">
        <v>58</v>
      </c>
      <c r="G16" s="88">
        <v>22</v>
      </c>
      <c r="H16" s="16" t="s">
        <v>65</v>
      </c>
      <c r="I16" s="16" t="s">
        <v>73</v>
      </c>
    </row>
    <row r="17" ht="17" spans="1:9">
      <c r="A17" s="7">
        <v>15</v>
      </c>
      <c r="B17" s="8" t="s">
        <v>89</v>
      </c>
      <c r="C17" s="7" t="s">
        <v>90</v>
      </c>
      <c r="D17" s="16" t="s">
        <v>79</v>
      </c>
      <c r="E17" s="16" t="s">
        <v>69</v>
      </c>
      <c r="F17" s="16" t="s">
        <v>58</v>
      </c>
      <c r="G17" s="88">
        <v>22</v>
      </c>
      <c r="H17" s="16" t="s">
        <v>59</v>
      </c>
      <c r="I17" s="16" t="s">
        <v>60</v>
      </c>
    </row>
    <row r="18" ht="17" spans="1:9">
      <c r="A18" s="7">
        <v>16</v>
      </c>
      <c r="B18" s="8" t="s">
        <v>91</v>
      </c>
      <c r="C18" s="7" t="s">
        <v>90</v>
      </c>
      <c r="D18" s="16" t="s">
        <v>56</v>
      </c>
      <c r="E18" s="16" t="s">
        <v>57</v>
      </c>
      <c r="F18" s="16" t="s">
        <v>64</v>
      </c>
      <c r="G18" s="88">
        <v>15</v>
      </c>
      <c r="H18" s="16" t="s">
        <v>65</v>
      </c>
      <c r="I18" s="16" t="s">
        <v>66</v>
      </c>
    </row>
    <row r="19" ht="17" spans="1:9">
      <c r="A19" s="7">
        <v>17</v>
      </c>
      <c r="B19" s="8" t="s">
        <v>92</v>
      </c>
      <c r="C19" s="7" t="s">
        <v>90</v>
      </c>
      <c r="D19" s="16" t="s">
        <v>62</v>
      </c>
      <c r="E19" s="16" t="s">
        <v>63</v>
      </c>
      <c r="F19" s="16" t="s">
        <v>58</v>
      </c>
      <c r="G19" s="88">
        <v>18</v>
      </c>
      <c r="H19" s="16" t="s">
        <v>59</v>
      </c>
      <c r="I19" s="16" t="s">
        <v>60</v>
      </c>
    </row>
    <row r="20" ht="17" spans="1:9">
      <c r="A20" s="7">
        <v>18</v>
      </c>
      <c r="B20" s="8" t="s">
        <v>93</v>
      </c>
      <c r="C20" s="7" t="s">
        <v>90</v>
      </c>
      <c r="D20" s="16" t="s">
        <v>68</v>
      </c>
      <c r="E20" s="16" t="s">
        <v>69</v>
      </c>
      <c r="F20" s="16" t="s">
        <v>58</v>
      </c>
      <c r="G20" s="88">
        <v>28</v>
      </c>
      <c r="H20" s="16" t="s">
        <v>65</v>
      </c>
      <c r="I20" s="16" t="s">
        <v>60</v>
      </c>
    </row>
    <row r="21" ht="17" spans="1:9">
      <c r="A21" s="7">
        <v>19</v>
      </c>
      <c r="B21" s="8" t="s">
        <v>94</v>
      </c>
      <c r="C21" s="7" t="s">
        <v>95</v>
      </c>
      <c r="D21" s="16" t="s">
        <v>81</v>
      </c>
      <c r="E21" s="16" t="s">
        <v>63</v>
      </c>
      <c r="F21" s="16" t="s">
        <v>64</v>
      </c>
      <c r="G21" s="88">
        <v>16</v>
      </c>
      <c r="H21" s="16" t="s">
        <v>65</v>
      </c>
      <c r="I21" s="16" t="s">
        <v>73</v>
      </c>
    </row>
    <row r="22" ht="17" spans="1:9">
      <c r="A22" s="7">
        <v>20</v>
      </c>
      <c r="B22" s="8" t="s">
        <v>96</v>
      </c>
      <c r="C22" s="7" t="s">
        <v>95</v>
      </c>
      <c r="D22" s="16" t="s">
        <v>56</v>
      </c>
      <c r="E22" s="16" t="s">
        <v>57</v>
      </c>
      <c r="F22" s="16" t="s">
        <v>58</v>
      </c>
      <c r="G22" s="88">
        <v>18</v>
      </c>
      <c r="H22" s="16" t="s">
        <v>59</v>
      </c>
      <c r="I22" s="16" t="s">
        <v>66</v>
      </c>
    </row>
  </sheetData>
  <autoFilter xmlns:etc="http://www.wps.cn/officeDocument/2017/etCustomData" ref="A1:I22" etc:filterBottomFollowUsedRange="0">
    <extLst/>
  </autoFilter>
  <mergeCells count="1">
    <mergeCell ref="A1:I1"/>
  </mergeCells>
  <dataValidations count="3">
    <dataValidation type="list" errorTitle="类型错误" error="只能选奶茶/果茶/咖啡" sqref="E3:E22">
      <formula1>"奶茶,果茶,咖啡"</formula1>
    </dataValidation>
    <dataValidation type="list" sqref="F3:F22">
      <formula1>"大杯,中杯,小杯"</formula1>
    </dataValidation>
    <dataValidation type="list" sqref="H3:H22">
      <formula1>"是,否"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F6E56"/>
  </sheetPr>
  <dimension ref="A1:P21"/>
  <sheetViews>
    <sheetView tabSelected="1" topLeftCell="A7" workbookViewId="0">
      <selection activeCell="E28" sqref="E28"/>
    </sheetView>
  </sheetViews>
  <sheetFormatPr defaultColWidth="9" defaultRowHeight="16.8"/>
  <cols>
    <col min="1" max="1" width="22" customWidth="1"/>
    <col min="2" max="2" width="10" customWidth="1"/>
    <col min="3" max="3" width="14" customWidth="1"/>
    <col min="4" max="9" width="10" customWidth="1"/>
    <col min="15" max="15" width="10.3076923076923"/>
    <col min="16" max="22" width="13.2307692307692"/>
  </cols>
  <sheetData>
    <row r="1" ht="17" spans="1:16">
      <c r="A1" s="6" t="s">
        <v>45</v>
      </c>
      <c r="B1" s="6" t="s">
        <v>46</v>
      </c>
      <c r="C1" s="6" t="s">
        <v>47</v>
      </c>
      <c r="D1" s="6" t="s">
        <v>48</v>
      </c>
      <c r="E1" s="6" t="s">
        <v>49</v>
      </c>
      <c r="F1" s="6" t="s">
        <v>50</v>
      </c>
      <c r="G1" s="6" t="s">
        <v>51</v>
      </c>
      <c r="H1" s="6" t="s">
        <v>52</v>
      </c>
      <c r="I1" s="6" t="s">
        <v>53</v>
      </c>
    </row>
    <row r="2" ht="17" spans="1:16">
      <c r="A2" s="7">
        <v>1</v>
      </c>
      <c r="B2" s="8" t="s">
        <v>54</v>
      </c>
      <c r="C2" s="7" t="s">
        <v>55</v>
      </c>
      <c r="D2" s="16" t="s">
        <v>56</v>
      </c>
      <c r="E2" s="16" t="s">
        <v>57</v>
      </c>
      <c r="F2" s="16" t="s">
        <v>58</v>
      </c>
      <c r="G2" s="88">
        <v>18</v>
      </c>
      <c r="H2" s="16" t="s">
        <v>59</v>
      </c>
      <c r="I2" s="16" t="s">
        <v>60</v>
      </c>
    </row>
    <row r="3" ht="17" spans="1:16">
      <c r="A3" s="7">
        <v>2</v>
      </c>
      <c r="B3" s="8" t="s">
        <v>61</v>
      </c>
      <c r="C3" s="7" t="s">
        <v>55</v>
      </c>
      <c r="D3" s="16" t="s">
        <v>62</v>
      </c>
      <c r="E3" s="16" t="s">
        <v>63</v>
      </c>
      <c r="F3" s="16" t="s">
        <v>64</v>
      </c>
      <c r="G3" s="88">
        <v>15</v>
      </c>
      <c r="H3" s="16" t="s">
        <v>65</v>
      </c>
      <c r="I3" s="16" t="s">
        <v>66</v>
      </c>
    </row>
    <row r="4" ht="17" spans="1:16">
      <c r="A4" s="7">
        <v>3</v>
      </c>
      <c r="B4" s="8" t="s">
        <v>67</v>
      </c>
      <c r="C4" s="7" t="s">
        <v>55</v>
      </c>
      <c r="D4" s="16" t="s">
        <v>68</v>
      </c>
      <c r="E4" s="16" t="s">
        <v>69</v>
      </c>
      <c r="F4" s="16" t="s">
        <v>58</v>
      </c>
      <c r="G4" s="88">
        <v>28</v>
      </c>
      <c r="H4" s="16" t="s">
        <v>59</v>
      </c>
      <c r="I4" s="16" t="s">
        <v>60</v>
      </c>
    </row>
    <row r="5" ht="17" spans="1:16">
      <c r="A5" s="7">
        <v>4</v>
      </c>
      <c r="B5" s="8" t="s">
        <v>70</v>
      </c>
      <c r="C5" s="7" t="s">
        <v>71</v>
      </c>
      <c r="D5" s="16" t="s">
        <v>72</v>
      </c>
      <c r="E5" s="16" t="s">
        <v>63</v>
      </c>
      <c r="F5" s="16" t="s">
        <v>58</v>
      </c>
      <c r="G5" s="88">
        <v>22</v>
      </c>
      <c r="H5" s="16" t="s">
        <v>65</v>
      </c>
      <c r="I5" s="16" t="s">
        <v>73</v>
      </c>
    </row>
    <row r="6" ht="17" spans="1:16">
      <c r="A6" s="7">
        <v>5</v>
      </c>
      <c r="B6" s="8" t="s">
        <v>74</v>
      </c>
      <c r="C6" s="7" t="s">
        <v>71</v>
      </c>
      <c r="D6" s="16" t="s">
        <v>56</v>
      </c>
      <c r="E6" s="16" t="s">
        <v>57</v>
      </c>
      <c r="F6" s="16" t="s">
        <v>64</v>
      </c>
      <c r="G6" s="88">
        <v>15</v>
      </c>
      <c r="H6" s="16" t="s">
        <v>59</v>
      </c>
      <c r="I6" s="16" t="s">
        <v>60</v>
      </c>
    </row>
    <row r="7" ht="17" spans="1:16">
      <c r="A7" s="7">
        <v>6</v>
      </c>
      <c r="B7" s="8" t="s">
        <v>75</v>
      </c>
      <c r="C7" s="7" t="s">
        <v>71</v>
      </c>
      <c r="D7" s="16" t="s">
        <v>76</v>
      </c>
      <c r="E7" s="16" t="s">
        <v>57</v>
      </c>
      <c r="F7" s="16" t="s">
        <v>58</v>
      </c>
      <c r="G7" s="88">
        <v>20</v>
      </c>
      <c r="H7" s="16" t="s">
        <v>65</v>
      </c>
      <c r="I7" s="16" t="s">
        <v>66</v>
      </c>
    </row>
    <row r="8" ht="17" spans="1:16">
      <c r="A8" s="7">
        <v>7</v>
      </c>
      <c r="B8" s="8" t="s">
        <v>77</v>
      </c>
      <c r="C8" s="7" t="s">
        <v>78</v>
      </c>
      <c r="D8" s="16" t="s">
        <v>79</v>
      </c>
      <c r="E8" s="16" t="s">
        <v>69</v>
      </c>
      <c r="F8" s="16" t="s">
        <v>64</v>
      </c>
      <c r="G8" s="88">
        <v>18</v>
      </c>
      <c r="H8" s="16" t="s">
        <v>59</v>
      </c>
      <c r="I8" s="16" t="s">
        <v>60</v>
      </c>
    </row>
    <row r="9" ht="17" spans="1:16">
      <c r="A9" s="7">
        <v>8</v>
      </c>
      <c r="B9" s="8" t="s">
        <v>80</v>
      </c>
      <c r="C9" s="7" t="s">
        <v>78</v>
      </c>
      <c r="D9" s="16" t="s">
        <v>81</v>
      </c>
      <c r="E9" s="16" t="s">
        <v>63</v>
      </c>
      <c r="F9" s="16" t="s">
        <v>58</v>
      </c>
      <c r="G9" s="88">
        <v>20</v>
      </c>
      <c r="H9" s="16" t="s">
        <v>65</v>
      </c>
      <c r="I9" s="16" t="s">
        <v>73</v>
      </c>
    </row>
    <row r="10" ht="17" spans="1:16">
      <c r="A10" s="7">
        <v>9</v>
      </c>
      <c r="B10" s="8" t="s">
        <v>82</v>
      </c>
      <c r="C10" s="7" t="s">
        <v>78</v>
      </c>
      <c r="D10" s="16" t="s">
        <v>56</v>
      </c>
      <c r="E10" s="16" t="s">
        <v>57</v>
      </c>
      <c r="F10" s="16" t="s">
        <v>58</v>
      </c>
      <c r="G10" s="88">
        <v>18</v>
      </c>
      <c r="H10" s="16" t="s">
        <v>59</v>
      </c>
      <c r="I10" s="16" t="s">
        <v>66</v>
      </c>
      <c r="O10" t="s">
        <v>51</v>
      </c>
      <c r="P10" t="s">
        <v>97</v>
      </c>
    </row>
    <row r="11" ht="17" spans="1:16">
      <c r="A11" s="7">
        <v>10</v>
      </c>
      <c r="B11" s="8" t="s">
        <v>83</v>
      </c>
      <c r="C11" s="7" t="s">
        <v>78</v>
      </c>
      <c r="D11" s="16" t="s">
        <v>68</v>
      </c>
      <c r="E11" s="16" t="s">
        <v>69</v>
      </c>
      <c r="F11" s="16" t="s">
        <v>58</v>
      </c>
      <c r="G11" s="88">
        <v>28</v>
      </c>
      <c r="H11" s="16" t="s">
        <v>65</v>
      </c>
      <c r="I11" s="16" t="s">
        <v>60</v>
      </c>
    </row>
    <row r="12" ht="17" spans="1:16">
      <c r="A12" s="7">
        <v>11</v>
      </c>
      <c r="B12" s="8" t="s">
        <v>84</v>
      </c>
      <c r="C12" s="7" t="s">
        <v>85</v>
      </c>
      <c r="D12" s="16" t="s">
        <v>62</v>
      </c>
      <c r="E12" s="16" t="s">
        <v>63</v>
      </c>
      <c r="F12" s="16" t="s">
        <v>64</v>
      </c>
      <c r="G12" s="88">
        <v>15</v>
      </c>
      <c r="H12" s="16" t="s">
        <v>59</v>
      </c>
      <c r="I12" s="16" t="s">
        <v>60</v>
      </c>
      <c r="O12" t="s">
        <v>48</v>
      </c>
      <c r="P12" t="s">
        <v>98</v>
      </c>
    </row>
    <row r="13" ht="17" spans="1:16">
      <c r="A13" s="7">
        <v>12</v>
      </c>
      <c r="B13" s="8" t="s">
        <v>86</v>
      </c>
      <c r="C13" s="7" t="s">
        <v>85</v>
      </c>
      <c r="D13" s="16" t="s">
        <v>56</v>
      </c>
      <c r="E13" s="16" t="s">
        <v>57</v>
      </c>
      <c r="F13" s="16" t="s">
        <v>58</v>
      </c>
      <c r="G13" s="88">
        <v>18</v>
      </c>
      <c r="H13" s="16" t="s">
        <v>65</v>
      </c>
      <c r="I13" s="16" t="s">
        <v>66</v>
      </c>
      <c r="O13" t="s">
        <v>76</v>
      </c>
      <c r="P13">
        <v>40</v>
      </c>
    </row>
    <row r="14" ht="17" spans="1:16">
      <c r="A14" s="7">
        <v>13</v>
      </c>
      <c r="B14" s="8" t="s">
        <v>87</v>
      </c>
      <c r="C14" s="7" t="s">
        <v>85</v>
      </c>
      <c r="D14" s="16" t="s">
        <v>76</v>
      </c>
      <c r="E14" s="16" t="s">
        <v>57</v>
      </c>
      <c r="F14" s="16" t="s">
        <v>58</v>
      </c>
      <c r="G14" s="88">
        <v>20</v>
      </c>
      <c r="H14" s="16" t="s">
        <v>59</v>
      </c>
      <c r="I14" s="16" t="s">
        <v>60</v>
      </c>
      <c r="O14" t="s">
        <v>68</v>
      </c>
      <c r="P14">
        <v>84</v>
      </c>
    </row>
    <row r="15" ht="17" spans="1:16">
      <c r="A15" s="7">
        <v>14</v>
      </c>
      <c r="B15" s="8" t="s">
        <v>88</v>
      </c>
      <c r="C15" s="7" t="s">
        <v>85</v>
      </c>
      <c r="D15" s="16" t="s">
        <v>72</v>
      </c>
      <c r="E15" s="16" t="s">
        <v>63</v>
      </c>
      <c r="F15" s="16" t="s">
        <v>58</v>
      </c>
      <c r="G15" s="88">
        <v>22</v>
      </c>
      <c r="H15" s="16" t="s">
        <v>65</v>
      </c>
      <c r="I15" s="16" t="s">
        <v>73</v>
      </c>
      <c r="O15" t="s">
        <v>72</v>
      </c>
      <c r="P15">
        <v>44</v>
      </c>
    </row>
    <row r="16" ht="17" spans="1:16">
      <c r="A16" s="7">
        <v>15</v>
      </c>
      <c r="B16" s="8" t="s">
        <v>89</v>
      </c>
      <c r="C16" s="7" t="s">
        <v>90</v>
      </c>
      <c r="D16" s="16" t="s">
        <v>79</v>
      </c>
      <c r="E16" s="16" t="s">
        <v>69</v>
      </c>
      <c r="F16" s="16" t="s">
        <v>58</v>
      </c>
      <c r="G16" s="88">
        <v>22</v>
      </c>
      <c r="H16" s="16" t="s">
        <v>59</v>
      </c>
      <c r="I16" s="16" t="s">
        <v>60</v>
      </c>
      <c r="O16" t="s">
        <v>79</v>
      </c>
      <c r="P16">
        <v>40</v>
      </c>
    </row>
    <row r="17" ht="17" spans="1:16">
      <c r="A17" s="7">
        <v>16</v>
      </c>
      <c r="B17" s="8" t="s">
        <v>91</v>
      </c>
      <c r="C17" s="7" t="s">
        <v>90</v>
      </c>
      <c r="D17" s="16" t="s">
        <v>56</v>
      </c>
      <c r="E17" s="16" t="s">
        <v>57</v>
      </c>
      <c r="F17" s="16" t="s">
        <v>64</v>
      </c>
      <c r="G17" s="88">
        <v>15</v>
      </c>
      <c r="H17" s="16" t="s">
        <v>65</v>
      </c>
      <c r="I17" s="16" t="s">
        <v>66</v>
      </c>
      <c r="O17" t="s">
        <v>62</v>
      </c>
      <c r="P17">
        <v>48</v>
      </c>
    </row>
    <row r="18" ht="17" spans="1:16">
      <c r="A18" s="7">
        <v>17</v>
      </c>
      <c r="B18" s="8" t="s">
        <v>92</v>
      </c>
      <c r="C18" s="7" t="s">
        <v>90</v>
      </c>
      <c r="D18" s="16" t="s">
        <v>62</v>
      </c>
      <c r="E18" s="16" t="s">
        <v>63</v>
      </c>
      <c r="F18" s="16" t="s">
        <v>58</v>
      </c>
      <c r="G18" s="88">
        <v>18</v>
      </c>
      <c r="H18" s="16" t="s">
        <v>59</v>
      </c>
      <c r="I18" s="16" t="s">
        <v>60</v>
      </c>
      <c r="O18" t="s">
        <v>81</v>
      </c>
      <c r="P18">
        <v>36</v>
      </c>
    </row>
    <row r="19" ht="17" spans="1:16">
      <c r="A19" s="7">
        <v>18</v>
      </c>
      <c r="B19" s="8" t="s">
        <v>93</v>
      </c>
      <c r="C19" s="7" t="s">
        <v>90</v>
      </c>
      <c r="D19" s="16" t="s">
        <v>68</v>
      </c>
      <c r="E19" s="16" t="s">
        <v>69</v>
      </c>
      <c r="F19" s="16" t="s">
        <v>58</v>
      </c>
      <c r="G19" s="88">
        <v>28</v>
      </c>
      <c r="H19" s="16" t="s">
        <v>65</v>
      </c>
      <c r="I19" s="16" t="s">
        <v>60</v>
      </c>
      <c r="O19" t="s">
        <v>56</v>
      </c>
      <c r="P19">
        <v>102</v>
      </c>
    </row>
    <row r="20" ht="17" spans="1:16">
      <c r="A20" s="7">
        <v>19</v>
      </c>
      <c r="B20" s="8" t="s">
        <v>94</v>
      </c>
      <c r="C20" s="7" t="s">
        <v>95</v>
      </c>
      <c r="D20" s="16" t="s">
        <v>81</v>
      </c>
      <c r="E20" s="16" t="s">
        <v>63</v>
      </c>
      <c r="F20" s="16" t="s">
        <v>64</v>
      </c>
      <c r="G20" s="88">
        <v>16</v>
      </c>
      <c r="H20" s="16" t="s">
        <v>65</v>
      </c>
      <c r="I20" s="16" t="s">
        <v>73</v>
      </c>
      <c r="O20" t="s">
        <v>99</v>
      </c>
      <c r="P20">
        <v>394</v>
      </c>
    </row>
    <row r="21" ht="17" spans="1:16">
      <c r="A21" s="7">
        <v>20</v>
      </c>
      <c r="B21" s="8" t="s">
        <v>96</v>
      </c>
      <c r="C21" s="7" t="s">
        <v>95</v>
      </c>
      <c r="D21" s="16" t="s">
        <v>56</v>
      </c>
      <c r="E21" s="16" t="s">
        <v>57</v>
      </c>
      <c r="F21" s="16" t="s">
        <v>58</v>
      </c>
      <c r="G21" s="88">
        <v>18</v>
      </c>
      <c r="H21" s="16" t="s">
        <v>59</v>
      </c>
      <c r="I21" s="16"/>
    </row>
  </sheetData>
  <dataValidations count="3">
    <dataValidation type="list" errorTitle="类型错误" error="只能选奶茶/果茶/咖啡" sqref="E2:E21">
      <formula1>"奶茶,果茶,咖啡"</formula1>
    </dataValidation>
    <dataValidation type="list" sqref="F2:F21">
      <formula1>"大杯,中杯,小杯"</formula1>
    </dataValidation>
    <dataValidation type="list" sqref="H2:H21">
      <formula1>"是,否"</formula1>
    </dataValidation>
  </dataValidations>
  <pageMargins left="0.75" right="0.75" top="1" bottom="1" header="0.5" footer="0.5"/>
  <headerFooter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185FA5"/>
  </sheetPr>
  <dimension ref="A1:K22"/>
  <sheetViews>
    <sheetView workbookViewId="0">
      <selection activeCell="A3" sqref="A3"/>
    </sheetView>
  </sheetViews>
  <sheetFormatPr defaultColWidth="9" defaultRowHeight="16.8"/>
  <cols>
    <col min="1" max="4" width="17" customWidth="1"/>
    <col min="5" max="5" width="12" customWidth="1"/>
    <col min="6" max="6" width="24" customWidth="1"/>
    <col min="7" max="7" width="23" customWidth="1"/>
    <col min="8" max="11" width="24" customWidth="1"/>
  </cols>
  <sheetData>
    <row r="1" ht="17.6" spans="1:11">
      <c r="A1" s="81" t="s">
        <v>100</v>
      </c>
      <c r="F1" s="82" t="s">
        <v>101</v>
      </c>
    </row>
    <row r="2" ht="34" spans="1:11">
      <c r="A2" s="6" t="s">
        <v>48</v>
      </c>
      <c r="B2" s="6" t="s">
        <v>49</v>
      </c>
      <c r="C2" s="6" t="s">
        <v>51</v>
      </c>
      <c r="D2" s="6" t="s">
        <v>52</v>
      </c>
      <c r="F2" s="15" t="s">
        <v>102</v>
      </c>
      <c r="G2" s="15" t="s">
        <v>103</v>
      </c>
      <c r="H2" s="15" t="s">
        <v>104</v>
      </c>
      <c r="I2" s="15" t="s">
        <v>105</v>
      </c>
      <c r="J2" s="15" t="s">
        <v>106</v>
      </c>
      <c r="K2" s="15" t="s">
        <v>107</v>
      </c>
    </row>
    <row r="3" ht="18" spans="1:11">
      <c r="A3" s="74" t="str">
        <f>'🧋 奶茶订单'!D3</f>
        <v>珍珠奶茶</v>
      </c>
      <c r="B3" s="7" t="str">
        <f>'🧋 奶茶订单'!E3</f>
        <v>奶茶</v>
      </c>
      <c r="C3" s="17">
        <f>'🧋 奶茶订单'!G3</f>
        <v>18</v>
      </c>
      <c r="D3" s="7" t="str">
        <f>'🧋 奶茶订单'!H3</f>
        <v>是</v>
      </c>
      <c r="F3" s="83" t="s">
        <v>57</v>
      </c>
      <c r="G3" s="77">
        <f>COUNTIF(B3:B22,F3)</f>
        <v>8</v>
      </c>
      <c r="H3" s="84">
        <f>SUMIF(B3:B22,F3,C3:C22)</f>
        <v>142</v>
      </c>
      <c r="I3" s="85">
        <f>ROUND(AVERAGEIF(B3:B22,F3,C3:C22),2)</f>
        <v>17.75</v>
      </c>
      <c r="J3" s="84">
        <f>_xlfn.MAXIFS(C3:C22,B3:B22,F3)</f>
        <v>20</v>
      </c>
      <c r="K3" s="84">
        <f>_xlfn.MINIFS(C3:C22,B3:B22,F3)</f>
        <v>15</v>
      </c>
    </row>
    <row r="4" ht="18" spans="1:11">
      <c r="A4" s="74" t="str">
        <f>'🧋 奶茶订单'!D4</f>
        <v>柠檬绿茶</v>
      </c>
      <c r="B4" s="7" t="str">
        <f>'🧋 奶茶订单'!E4</f>
        <v>果茶</v>
      </c>
      <c r="C4" s="17">
        <f>'🧋 奶茶订单'!G4</f>
        <v>15</v>
      </c>
      <c r="D4" s="7" t="str">
        <f>'🧋 奶茶订单'!H4</f>
        <v>否</v>
      </c>
      <c r="F4" s="83" t="s">
        <v>63</v>
      </c>
      <c r="G4" s="77">
        <f>COUNTIF(B3:B22,F4)</f>
        <v>7</v>
      </c>
      <c r="H4" s="84">
        <f>SUMIF(B3:B22,F4,C3:C22)</f>
        <v>128</v>
      </c>
      <c r="I4" s="85">
        <f>ROUND(AVERAGEIF(B3:B22,F4,C3:C22),2)</f>
        <v>18.29</v>
      </c>
      <c r="J4" s="84">
        <f>_xlfn.MAXIFS(C3:C22,B3:B22,F4)</f>
        <v>22</v>
      </c>
      <c r="K4" s="84">
        <f>_xlfn.MINIFS(C3:C22,B3:B22,F4)</f>
        <v>15</v>
      </c>
    </row>
    <row r="5" ht="18" spans="1:11">
      <c r="A5" s="74" t="str">
        <f>'🧋 奶茶订单'!D5</f>
        <v>焦糖拿铁</v>
      </c>
      <c r="B5" s="7" t="str">
        <f>'🧋 奶茶订单'!E5</f>
        <v>咖啡</v>
      </c>
      <c r="C5" s="17">
        <f>'🧋 奶茶订单'!G5</f>
        <v>28</v>
      </c>
      <c r="D5" s="7" t="str">
        <f>'🧋 奶茶订单'!H5</f>
        <v>是</v>
      </c>
      <c r="F5" s="83" t="s">
        <v>69</v>
      </c>
      <c r="G5" s="77">
        <f>COUNTIF(B3:B22,F5)</f>
        <v>5</v>
      </c>
      <c r="H5" s="84">
        <f>SUMIF(B3:B22,F5,C3:C22)</f>
        <v>124</v>
      </c>
      <c r="I5" s="85">
        <f>ROUND(AVERAGEIF(B3:B22,F5,C3:C22),2)</f>
        <v>24.8</v>
      </c>
      <c r="J5" s="84">
        <f>_xlfn.MAXIFS(C3:C22,B3:B22,F5)</f>
        <v>28</v>
      </c>
      <c r="K5" s="84">
        <f>_xlfn.MINIFS(C3:C22,B3:B22,F5)</f>
        <v>18</v>
      </c>
    </row>
    <row r="6" ht="17" spans="1:11">
      <c r="A6" s="74" t="str">
        <f>'🧋 奶茶订单'!D6</f>
        <v>芒果冰沙</v>
      </c>
      <c r="B6" s="7" t="str">
        <f>'🧋 奶茶订单'!E6</f>
        <v>果茶</v>
      </c>
      <c r="C6" s="17">
        <f>'🧋 奶茶订单'!G6</f>
        <v>22</v>
      </c>
      <c r="D6" s="7" t="str">
        <f>'🧋 奶茶订单'!H6</f>
        <v>否</v>
      </c>
      <c r="F6" s="50" t="s">
        <v>108</v>
      </c>
      <c r="G6" s="77">
        <f>COUNTA(A3:A22)</f>
        <v>20</v>
      </c>
      <c r="H6" s="84">
        <f>SUM(C3:C22)</f>
        <v>394</v>
      </c>
      <c r="I6" s="85">
        <f>ROUND(AVERAGE(C3:C22),2)</f>
        <v>19.7</v>
      </c>
      <c r="J6" s="84">
        <f>MAX(C3:C22)</f>
        <v>28</v>
      </c>
      <c r="K6" s="84">
        <f>MIN(C3:C22)</f>
        <v>15</v>
      </c>
    </row>
    <row r="7" spans="1:11">
      <c r="A7" s="74" t="str">
        <f>'🧋 奶茶订单'!D7</f>
        <v>珍珠奶茶</v>
      </c>
      <c r="B7" s="7" t="str">
        <f>'🧋 奶茶订单'!E7</f>
        <v>奶茶</v>
      </c>
      <c r="C7" s="17">
        <f>'🧋 奶茶订单'!G7</f>
        <v>15</v>
      </c>
      <c r="D7" s="7" t="str">
        <f>'🧋 奶茶订单'!H7</f>
        <v>是</v>
      </c>
    </row>
    <row r="8" spans="1:11">
      <c r="A8" s="74" t="str">
        <f>'🧋 奶茶订单'!D8</f>
        <v>红豆奶茶</v>
      </c>
      <c r="B8" s="7" t="str">
        <f>'🧋 奶茶订单'!E8</f>
        <v>奶茶</v>
      </c>
      <c r="C8" s="17">
        <f>'🧋 奶茶订单'!G8</f>
        <v>20</v>
      </c>
      <c r="D8" s="7" t="str">
        <f>'🧋 奶茶订单'!H8</f>
        <v>否</v>
      </c>
      <c r="F8" s="47" t="s">
        <v>109</v>
      </c>
    </row>
    <row r="9" spans="1:11">
      <c r="A9" s="74" t="str">
        <f>'🧋 奶茶订单'!D9</f>
        <v>美式咖啡</v>
      </c>
      <c r="B9" s="7" t="str">
        <f>'🧋 奶茶订单'!E9</f>
        <v>咖啡</v>
      </c>
      <c r="C9" s="17">
        <f>'🧋 奶茶订单'!G9</f>
        <v>18</v>
      </c>
      <c r="D9" s="7" t="str">
        <f>'🧋 奶茶订单'!H9</f>
        <v>是</v>
      </c>
    </row>
    <row r="10" ht="17.6" spans="1:11">
      <c r="A10" s="74" t="str">
        <f>'🧋 奶茶订单'!D10</f>
        <v>西瓜汁</v>
      </c>
      <c r="B10" s="7" t="str">
        <f>'🧋 奶茶订单'!E10</f>
        <v>果茶</v>
      </c>
      <c r="C10" s="17">
        <f>'🧋 奶茶订单'!G10</f>
        <v>20</v>
      </c>
      <c r="D10" s="7" t="str">
        <f>'🧋 奶茶订单'!H10</f>
        <v>否</v>
      </c>
      <c r="F10" s="86" t="s">
        <v>110</v>
      </c>
    </row>
    <row r="11" ht="17" spans="1:11">
      <c r="A11" s="74" t="str">
        <f>'🧋 奶茶订单'!D11</f>
        <v>珍珠奶茶</v>
      </c>
      <c r="B11" s="7" t="str">
        <f>'🧋 奶茶订单'!E11</f>
        <v>奶茶</v>
      </c>
      <c r="C11" s="17">
        <f>'🧋 奶茶订单'!G11</f>
        <v>18</v>
      </c>
      <c r="D11" s="7" t="str">
        <f>'🧋 奶茶订单'!H11</f>
        <v>是</v>
      </c>
      <c r="F11" s="27" t="s">
        <v>50</v>
      </c>
      <c r="G11" s="27" t="s">
        <v>52</v>
      </c>
      <c r="H11" s="27" t="s">
        <v>111</v>
      </c>
      <c r="I11" s="27" t="s">
        <v>112</v>
      </c>
    </row>
    <row r="12" ht="17" spans="1:11">
      <c r="A12" s="74" t="str">
        <f>'🧋 奶茶订单'!D12</f>
        <v>焦糖拿铁</v>
      </c>
      <c r="B12" s="7" t="str">
        <f>'🧋 奶茶订单'!E12</f>
        <v>咖啡</v>
      </c>
      <c r="C12" s="17">
        <f>'🧋 奶茶订单'!G12</f>
        <v>28</v>
      </c>
      <c r="D12" s="7" t="str">
        <f>'🧋 奶茶订单'!H12</f>
        <v>否</v>
      </c>
      <c r="F12" s="87" t="s">
        <v>58</v>
      </c>
      <c r="G12" s="7" t="s">
        <v>59</v>
      </c>
      <c r="H12" s="77"/>
      <c r="I12" s="85"/>
    </row>
    <row r="13" ht="17" spans="1:11">
      <c r="A13" s="74" t="str">
        <f>'🧋 奶茶订单'!D13</f>
        <v>柠檬绿茶</v>
      </c>
      <c r="B13" s="7" t="str">
        <f>'🧋 奶茶订单'!E13</f>
        <v>果茶</v>
      </c>
      <c r="C13" s="17">
        <f>'🧋 奶茶订单'!G13</f>
        <v>15</v>
      </c>
      <c r="D13" s="7" t="str">
        <f>'🧋 奶茶订单'!H13</f>
        <v>是</v>
      </c>
      <c r="F13" s="87" t="s">
        <v>58</v>
      </c>
      <c r="G13" s="7" t="s">
        <v>65</v>
      </c>
      <c r="H13" s="77"/>
      <c r="I13" s="85"/>
    </row>
    <row r="14" ht="17" spans="1:11">
      <c r="A14" s="74" t="str">
        <f>'🧋 奶茶订单'!D14</f>
        <v>珍珠奶茶</v>
      </c>
      <c r="B14" s="7" t="str">
        <f>'🧋 奶茶订单'!E14</f>
        <v>奶茶</v>
      </c>
      <c r="C14" s="17">
        <f>'🧋 奶茶订单'!G14</f>
        <v>18</v>
      </c>
      <c r="D14" s="7" t="str">
        <f>'🧋 奶茶订单'!H14</f>
        <v>否</v>
      </c>
      <c r="F14" s="87" t="s">
        <v>64</v>
      </c>
      <c r="G14" s="7" t="s">
        <v>59</v>
      </c>
      <c r="H14" s="77"/>
      <c r="I14" s="85"/>
    </row>
    <row r="15" ht="17" spans="1:11">
      <c r="A15" s="74" t="str">
        <f>'🧋 奶茶订单'!D15</f>
        <v>红豆奶茶</v>
      </c>
      <c r="B15" s="7" t="str">
        <f>'🧋 奶茶订单'!E15</f>
        <v>奶茶</v>
      </c>
      <c r="C15" s="17">
        <f>'🧋 奶茶订单'!G15</f>
        <v>20</v>
      </c>
      <c r="D15" s="7" t="str">
        <f>'🧋 奶茶订单'!H15</f>
        <v>是</v>
      </c>
      <c r="F15" s="87" t="s">
        <v>64</v>
      </c>
      <c r="G15" s="7" t="s">
        <v>65</v>
      </c>
      <c r="H15" s="77"/>
      <c r="I15" s="85"/>
    </row>
    <row r="16" spans="1:11">
      <c r="A16" s="74" t="str">
        <f>'🧋 奶茶订单'!D16</f>
        <v>芒果冰沙</v>
      </c>
      <c r="B16" s="7" t="str">
        <f>'🧋 奶茶订单'!E16</f>
        <v>果茶</v>
      </c>
      <c r="C16" s="17">
        <f>'🧋 奶茶订单'!G16</f>
        <v>22</v>
      </c>
      <c r="D16" s="7" t="str">
        <f>'🧋 奶茶订单'!H16</f>
        <v>否</v>
      </c>
    </row>
    <row r="17" spans="1:4">
      <c r="A17" s="74" t="str">
        <f>'🧋 奶茶订单'!D17</f>
        <v>美式咖啡</v>
      </c>
      <c r="B17" s="7" t="str">
        <f>'🧋 奶茶订单'!E17</f>
        <v>咖啡</v>
      </c>
      <c r="C17" s="17">
        <f>'🧋 奶茶订单'!G17</f>
        <v>22</v>
      </c>
      <c r="D17" s="7" t="str">
        <f>'🧋 奶茶订单'!H17</f>
        <v>是</v>
      </c>
    </row>
    <row r="18" spans="1:4">
      <c r="A18" s="74" t="str">
        <f>'🧋 奶茶订单'!D18</f>
        <v>珍珠奶茶</v>
      </c>
      <c r="B18" s="7" t="str">
        <f>'🧋 奶茶订单'!E18</f>
        <v>奶茶</v>
      </c>
      <c r="C18" s="17">
        <f>'🧋 奶茶订单'!G18</f>
        <v>15</v>
      </c>
      <c r="D18" s="7" t="str">
        <f>'🧋 奶茶订单'!H18</f>
        <v>否</v>
      </c>
    </row>
    <row r="19" spans="1:4">
      <c r="A19" s="74" t="str">
        <f>'🧋 奶茶订单'!D19</f>
        <v>柠檬绿茶</v>
      </c>
      <c r="B19" s="7" t="str">
        <f>'🧋 奶茶订单'!E19</f>
        <v>果茶</v>
      </c>
      <c r="C19" s="17">
        <f>'🧋 奶茶订单'!G19</f>
        <v>18</v>
      </c>
      <c r="D19" s="7" t="str">
        <f>'🧋 奶茶订单'!H19</f>
        <v>是</v>
      </c>
    </row>
    <row r="20" spans="1:4">
      <c r="A20" s="74" t="str">
        <f>'🧋 奶茶订单'!D20</f>
        <v>焦糖拿铁</v>
      </c>
      <c r="B20" s="7" t="str">
        <f>'🧋 奶茶订单'!E20</f>
        <v>咖啡</v>
      </c>
      <c r="C20" s="17">
        <f>'🧋 奶茶订单'!G20</f>
        <v>28</v>
      </c>
      <c r="D20" s="7" t="str">
        <f>'🧋 奶茶订单'!H20</f>
        <v>否</v>
      </c>
    </row>
    <row r="21" spans="1:4">
      <c r="A21" s="74" t="str">
        <f>'🧋 奶茶订单'!D21</f>
        <v>西瓜汁</v>
      </c>
      <c r="B21" s="7" t="str">
        <f>'🧋 奶茶订单'!E21</f>
        <v>果茶</v>
      </c>
      <c r="C21" s="17">
        <f>'🧋 奶茶订单'!G21</f>
        <v>16</v>
      </c>
      <c r="D21" s="7" t="str">
        <f>'🧋 奶茶订单'!H21</f>
        <v>否</v>
      </c>
    </row>
    <row r="22" spans="1:4">
      <c r="A22" s="74" t="str">
        <f>'🧋 奶茶订单'!D22</f>
        <v>珍珠奶茶</v>
      </c>
      <c r="B22" s="7" t="str">
        <f>'🧋 奶茶订单'!E22</f>
        <v>奶茶</v>
      </c>
      <c r="C22" s="17">
        <f>'🧋 奶茶订单'!G22</f>
        <v>18</v>
      </c>
      <c r="D22" s="7" t="str">
        <f>'🧋 奶茶订单'!H22</f>
        <v>是</v>
      </c>
    </row>
  </sheetData>
  <mergeCells count="4">
    <mergeCell ref="A1:D1"/>
    <mergeCell ref="F1:K1"/>
    <mergeCell ref="F8:K8"/>
    <mergeCell ref="F10:I10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854F0B"/>
  </sheetPr>
  <dimension ref="A1:J26"/>
  <sheetViews>
    <sheetView workbookViewId="0">
      <selection activeCell="A1" sqref="A1:J1"/>
    </sheetView>
  </sheetViews>
  <sheetFormatPr defaultColWidth="9" defaultRowHeight="16.8"/>
  <cols>
    <col min="1" max="1" width="26" customWidth="1"/>
    <col min="2" max="5" width="17" customWidth="1"/>
    <col min="6" max="10" width="26" customWidth="1"/>
  </cols>
  <sheetData>
    <row r="1" ht="20.4" spans="1:10">
      <c r="A1" s="1" t="s">
        <v>113</v>
      </c>
      <c r="B1" s="2"/>
      <c r="C1" s="2"/>
      <c r="D1" s="2"/>
      <c r="E1" s="2"/>
      <c r="F1" s="2"/>
      <c r="G1" s="2"/>
      <c r="H1" s="2"/>
      <c r="I1" s="2"/>
      <c r="J1" s="3"/>
    </row>
    <row r="2" ht="51" spans="1:10">
      <c r="A2" s="6" t="s">
        <v>45</v>
      </c>
      <c r="B2" s="6" t="s">
        <v>48</v>
      </c>
      <c r="C2" s="6" t="s">
        <v>49</v>
      </c>
      <c r="D2" s="6" t="s">
        <v>50</v>
      </c>
      <c r="E2" s="6" t="s">
        <v>51</v>
      </c>
      <c r="F2" s="6" t="s">
        <v>114</v>
      </c>
      <c r="G2" s="6" t="s">
        <v>115</v>
      </c>
      <c r="H2" s="6" t="s">
        <v>116</v>
      </c>
      <c r="I2" s="6" t="s">
        <v>117</v>
      </c>
      <c r="J2" s="6" t="s">
        <v>118</v>
      </c>
    </row>
    <row r="3" spans="1:10">
      <c r="A3" s="7">
        <f>'🧋 奶茶订单'!A3</f>
        <v>1</v>
      </c>
      <c r="B3" s="74" t="str">
        <f>'🧋 奶茶订单'!D3</f>
        <v>珍珠奶茶</v>
      </c>
      <c r="C3" s="7" t="str">
        <f>'🧋 奶茶订单'!E3</f>
        <v>奶茶</v>
      </c>
      <c r="D3" s="7" t="str">
        <f>'🧋 奶茶订单'!F3</f>
        <v>大杯</v>
      </c>
      <c r="E3" s="17">
        <f>'🧋 奶茶订单'!G3</f>
        <v>18</v>
      </c>
      <c r="F3" s="75">
        <f t="shared" ref="F3:F22" si="0">ROUND(AVERAGEIF(C$3:C$22,C3,E$3:E$22),2)</f>
        <v>17.75</v>
      </c>
      <c r="G3" s="76">
        <f t="shared" ref="G3:G22" si="1">E3-F3</f>
        <v>0.25</v>
      </c>
      <c r="H3" s="77">
        <f t="shared" ref="H3:H22" si="2">RANK(E3,E$3:E$22,0)</f>
        <v>10</v>
      </c>
      <c r="I3" s="18">
        <f t="shared" ref="I3:I22" si="3">SUMPRODUCT((C$3:C$22=C3)*(E$3:E$22&gt;E3))+1+SUMPRODUCT((C$3:C$22=C3)*(E$3:E$22=E3)*(A$3:A$22&lt;A3))</f>
        <v>3</v>
      </c>
      <c r="J3" s="78">
        <f>SUM(E$3:E3)</f>
        <v>18</v>
      </c>
    </row>
    <row r="4" spans="1:10">
      <c r="A4" s="7">
        <f>'🧋 奶茶订单'!A4</f>
        <v>2</v>
      </c>
      <c r="B4" s="74" t="str">
        <f>'🧋 奶茶订单'!D4</f>
        <v>柠檬绿茶</v>
      </c>
      <c r="C4" s="7" t="str">
        <f>'🧋 奶茶订单'!E4</f>
        <v>果茶</v>
      </c>
      <c r="D4" s="7" t="str">
        <f>'🧋 奶茶订单'!F4</f>
        <v>中杯</v>
      </c>
      <c r="E4" s="17">
        <f>'🧋 奶茶订单'!G4</f>
        <v>15</v>
      </c>
      <c r="F4" s="75">
        <f t="shared" si="0"/>
        <v>18.29</v>
      </c>
      <c r="G4" s="76">
        <f t="shared" si="1"/>
        <v>-3.29</v>
      </c>
      <c r="H4" s="77">
        <f t="shared" si="2"/>
        <v>17</v>
      </c>
      <c r="I4" s="18">
        <f t="shared" si="3"/>
        <v>6</v>
      </c>
      <c r="J4" s="78">
        <f>SUM(E$3:E4)</f>
        <v>33</v>
      </c>
    </row>
    <row r="5" spans="1:10">
      <c r="A5" s="7">
        <f>'🧋 奶茶订单'!A5</f>
        <v>3</v>
      </c>
      <c r="B5" s="74" t="str">
        <f>'🧋 奶茶订单'!D5</f>
        <v>焦糖拿铁</v>
      </c>
      <c r="C5" s="7" t="str">
        <f>'🧋 奶茶订单'!E5</f>
        <v>咖啡</v>
      </c>
      <c r="D5" s="7" t="str">
        <f>'🧋 奶茶订单'!F5</f>
        <v>大杯</v>
      </c>
      <c r="E5" s="17">
        <f>'🧋 奶茶订单'!G5</f>
        <v>28</v>
      </c>
      <c r="F5" s="75">
        <f t="shared" si="0"/>
        <v>24.8</v>
      </c>
      <c r="G5" s="76">
        <f t="shared" si="1"/>
        <v>3.2</v>
      </c>
      <c r="H5" s="77">
        <f t="shared" si="2"/>
        <v>1</v>
      </c>
      <c r="I5" s="18">
        <f t="shared" si="3"/>
        <v>1</v>
      </c>
      <c r="J5" s="78">
        <f>SUM(E$3:E5)</f>
        <v>61</v>
      </c>
    </row>
    <row r="6" spans="1:10">
      <c r="A6" s="7">
        <f>'🧋 奶茶订单'!A6</f>
        <v>4</v>
      </c>
      <c r="B6" s="74" t="str">
        <f>'🧋 奶茶订单'!D6</f>
        <v>芒果冰沙</v>
      </c>
      <c r="C6" s="7" t="str">
        <f>'🧋 奶茶订单'!E6</f>
        <v>果茶</v>
      </c>
      <c r="D6" s="7" t="str">
        <f>'🧋 奶茶订单'!F6</f>
        <v>大杯</v>
      </c>
      <c r="E6" s="17">
        <f>'🧋 奶茶订单'!G6</f>
        <v>22</v>
      </c>
      <c r="F6" s="75">
        <f t="shared" si="0"/>
        <v>18.29</v>
      </c>
      <c r="G6" s="76">
        <f t="shared" si="1"/>
        <v>3.71</v>
      </c>
      <c r="H6" s="77">
        <f t="shared" si="2"/>
        <v>4</v>
      </c>
      <c r="I6" s="18">
        <f t="shared" si="3"/>
        <v>1</v>
      </c>
      <c r="J6" s="78">
        <f>SUM(E$3:E6)</f>
        <v>83</v>
      </c>
    </row>
    <row r="7" spans="1:10">
      <c r="A7" s="7">
        <f>'🧋 奶茶订单'!A7</f>
        <v>5</v>
      </c>
      <c r="B7" s="74" t="str">
        <f>'🧋 奶茶订单'!D7</f>
        <v>珍珠奶茶</v>
      </c>
      <c r="C7" s="7" t="str">
        <f>'🧋 奶茶订单'!E7</f>
        <v>奶茶</v>
      </c>
      <c r="D7" s="7" t="str">
        <f>'🧋 奶茶订单'!F7</f>
        <v>中杯</v>
      </c>
      <c r="E7" s="17">
        <f>'🧋 奶茶订单'!G7</f>
        <v>15</v>
      </c>
      <c r="F7" s="75">
        <f t="shared" si="0"/>
        <v>17.75</v>
      </c>
      <c r="G7" s="76">
        <f t="shared" si="1"/>
        <v>-2.75</v>
      </c>
      <c r="H7" s="77">
        <f t="shared" si="2"/>
        <v>17</v>
      </c>
      <c r="I7" s="18">
        <f t="shared" si="3"/>
        <v>7</v>
      </c>
      <c r="J7" s="78">
        <f>SUM(E$3:E7)</f>
        <v>98</v>
      </c>
    </row>
    <row r="8" spans="1:10">
      <c r="A8" s="7">
        <f>'🧋 奶茶订单'!A8</f>
        <v>6</v>
      </c>
      <c r="B8" s="74" t="str">
        <f>'🧋 奶茶订单'!D8</f>
        <v>红豆奶茶</v>
      </c>
      <c r="C8" s="7" t="str">
        <f>'🧋 奶茶订单'!E8</f>
        <v>奶茶</v>
      </c>
      <c r="D8" s="7" t="str">
        <f>'🧋 奶茶订单'!F8</f>
        <v>大杯</v>
      </c>
      <c r="E8" s="17">
        <f>'🧋 奶茶订单'!G8</f>
        <v>20</v>
      </c>
      <c r="F8" s="75">
        <f t="shared" si="0"/>
        <v>17.75</v>
      </c>
      <c r="G8" s="76">
        <f t="shared" si="1"/>
        <v>2.25</v>
      </c>
      <c r="H8" s="77">
        <f t="shared" si="2"/>
        <v>7</v>
      </c>
      <c r="I8" s="18">
        <f t="shared" si="3"/>
        <v>1</v>
      </c>
      <c r="J8" s="78">
        <f>SUM(E$3:E8)</f>
        <v>118</v>
      </c>
    </row>
    <row r="9" spans="1:10">
      <c r="A9" s="7">
        <f>'🧋 奶茶订单'!A9</f>
        <v>7</v>
      </c>
      <c r="B9" s="74" t="str">
        <f>'🧋 奶茶订单'!D9</f>
        <v>美式咖啡</v>
      </c>
      <c r="C9" s="7" t="str">
        <f>'🧋 奶茶订单'!E9</f>
        <v>咖啡</v>
      </c>
      <c r="D9" s="7" t="str">
        <f>'🧋 奶茶订单'!F9</f>
        <v>中杯</v>
      </c>
      <c r="E9" s="17">
        <f>'🧋 奶茶订单'!G9</f>
        <v>18</v>
      </c>
      <c r="F9" s="75">
        <f t="shared" si="0"/>
        <v>24.8</v>
      </c>
      <c r="G9" s="76">
        <f t="shared" si="1"/>
        <v>-6.8</v>
      </c>
      <c r="H9" s="77">
        <f t="shared" si="2"/>
        <v>10</v>
      </c>
      <c r="I9" s="18">
        <f t="shared" si="3"/>
        <v>5</v>
      </c>
      <c r="J9" s="78">
        <f>SUM(E$3:E9)</f>
        <v>136</v>
      </c>
    </row>
    <row r="10" spans="1:10">
      <c r="A10" s="7">
        <f>'🧋 奶茶订单'!A10</f>
        <v>8</v>
      </c>
      <c r="B10" s="74" t="str">
        <f>'🧋 奶茶订单'!D10</f>
        <v>西瓜汁</v>
      </c>
      <c r="C10" s="7" t="str">
        <f>'🧋 奶茶订单'!E10</f>
        <v>果茶</v>
      </c>
      <c r="D10" s="7" t="str">
        <f>'🧋 奶茶订单'!F10</f>
        <v>大杯</v>
      </c>
      <c r="E10" s="17">
        <f>'🧋 奶茶订单'!G10</f>
        <v>20</v>
      </c>
      <c r="F10" s="75">
        <f t="shared" si="0"/>
        <v>18.29</v>
      </c>
      <c r="G10" s="76">
        <f t="shared" si="1"/>
        <v>1.71</v>
      </c>
      <c r="H10" s="77">
        <f t="shared" si="2"/>
        <v>7</v>
      </c>
      <c r="I10" s="18">
        <f t="shared" si="3"/>
        <v>3</v>
      </c>
      <c r="J10" s="78">
        <f>SUM(E$3:E10)</f>
        <v>156</v>
      </c>
    </row>
    <row r="11" spans="1:10">
      <c r="A11" s="7">
        <f>'🧋 奶茶订单'!A11</f>
        <v>9</v>
      </c>
      <c r="B11" s="74" t="str">
        <f>'🧋 奶茶订单'!D11</f>
        <v>珍珠奶茶</v>
      </c>
      <c r="C11" s="7" t="str">
        <f>'🧋 奶茶订单'!E11</f>
        <v>奶茶</v>
      </c>
      <c r="D11" s="7" t="str">
        <f>'🧋 奶茶订单'!F11</f>
        <v>大杯</v>
      </c>
      <c r="E11" s="17">
        <f>'🧋 奶茶订单'!G11</f>
        <v>18</v>
      </c>
      <c r="F11" s="75">
        <f t="shared" si="0"/>
        <v>17.75</v>
      </c>
      <c r="G11" s="76">
        <f t="shared" si="1"/>
        <v>0.25</v>
      </c>
      <c r="H11" s="77">
        <f t="shared" si="2"/>
        <v>10</v>
      </c>
      <c r="I11" s="18">
        <f t="shared" si="3"/>
        <v>4</v>
      </c>
      <c r="J11" s="78">
        <f>SUM(E$3:E11)</f>
        <v>174</v>
      </c>
    </row>
    <row r="12" spans="1:10">
      <c r="A12" s="7">
        <f>'🧋 奶茶订单'!A12</f>
        <v>10</v>
      </c>
      <c r="B12" s="74" t="str">
        <f>'🧋 奶茶订单'!D12</f>
        <v>焦糖拿铁</v>
      </c>
      <c r="C12" s="7" t="str">
        <f>'🧋 奶茶订单'!E12</f>
        <v>咖啡</v>
      </c>
      <c r="D12" s="7" t="str">
        <f>'🧋 奶茶订单'!F12</f>
        <v>大杯</v>
      </c>
      <c r="E12" s="17">
        <f>'🧋 奶茶订单'!G12</f>
        <v>28</v>
      </c>
      <c r="F12" s="75">
        <f t="shared" si="0"/>
        <v>24.8</v>
      </c>
      <c r="G12" s="76">
        <f t="shared" si="1"/>
        <v>3.2</v>
      </c>
      <c r="H12" s="77">
        <f t="shared" si="2"/>
        <v>1</v>
      </c>
      <c r="I12" s="18">
        <f t="shared" si="3"/>
        <v>2</v>
      </c>
      <c r="J12" s="78">
        <f>SUM(E$3:E12)</f>
        <v>202</v>
      </c>
    </row>
    <row r="13" spans="1:10">
      <c r="A13" s="7">
        <f>'🧋 奶茶订单'!A13</f>
        <v>11</v>
      </c>
      <c r="B13" s="74" t="str">
        <f>'🧋 奶茶订单'!D13</f>
        <v>柠檬绿茶</v>
      </c>
      <c r="C13" s="7" t="str">
        <f>'🧋 奶茶订单'!E13</f>
        <v>果茶</v>
      </c>
      <c r="D13" s="7" t="str">
        <f>'🧋 奶茶订单'!F13</f>
        <v>中杯</v>
      </c>
      <c r="E13" s="17">
        <f>'🧋 奶茶订单'!G13</f>
        <v>15</v>
      </c>
      <c r="F13" s="75">
        <f t="shared" si="0"/>
        <v>18.29</v>
      </c>
      <c r="G13" s="76">
        <f t="shared" si="1"/>
        <v>-3.29</v>
      </c>
      <c r="H13" s="77">
        <f t="shared" si="2"/>
        <v>17</v>
      </c>
      <c r="I13" s="18">
        <f t="shared" si="3"/>
        <v>7</v>
      </c>
      <c r="J13" s="78">
        <f>SUM(E$3:E13)</f>
        <v>217</v>
      </c>
    </row>
    <row r="14" spans="1:10">
      <c r="A14" s="7">
        <f>'🧋 奶茶订单'!A14</f>
        <v>12</v>
      </c>
      <c r="B14" s="74" t="str">
        <f>'🧋 奶茶订单'!D14</f>
        <v>珍珠奶茶</v>
      </c>
      <c r="C14" s="7" t="str">
        <f>'🧋 奶茶订单'!E14</f>
        <v>奶茶</v>
      </c>
      <c r="D14" s="7" t="str">
        <f>'🧋 奶茶订单'!F14</f>
        <v>大杯</v>
      </c>
      <c r="E14" s="17">
        <f>'🧋 奶茶订单'!G14</f>
        <v>18</v>
      </c>
      <c r="F14" s="75">
        <f t="shared" si="0"/>
        <v>17.75</v>
      </c>
      <c r="G14" s="76">
        <f t="shared" si="1"/>
        <v>0.25</v>
      </c>
      <c r="H14" s="77">
        <f t="shared" si="2"/>
        <v>10</v>
      </c>
      <c r="I14" s="18">
        <f t="shared" si="3"/>
        <v>5</v>
      </c>
      <c r="J14" s="78">
        <f>SUM(E$3:E14)</f>
        <v>235</v>
      </c>
    </row>
    <row r="15" spans="1:10">
      <c r="A15" s="7">
        <f>'🧋 奶茶订单'!A15</f>
        <v>13</v>
      </c>
      <c r="B15" s="74" t="str">
        <f>'🧋 奶茶订单'!D15</f>
        <v>红豆奶茶</v>
      </c>
      <c r="C15" s="7" t="str">
        <f>'🧋 奶茶订单'!E15</f>
        <v>奶茶</v>
      </c>
      <c r="D15" s="7" t="str">
        <f>'🧋 奶茶订单'!F15</f>
        <v>大杯</v>
      </c>
      <c r="E15" s="17">
        <f>'🧋 奶茶订单'!G15</f>
        <v>20</v>
      </c>
      <c r="F15" s="75">
        <f t="shared" si="0"/>
        <v>17.75</v>
      </c>
      <c r="G15" s="76">
        <f t="shared" si="1"/>
        <v>2.25</v>
      </c>
      <c r="H15" s="77">
        <f t="shared" si="2"/>
        <v>7</v>
      </c>
      <c r="I15" s="18">
        <f t="shared" si="3"/>
        <v>2</v>
      </c>
      <c r="J15" s="78">
        <f>SUM(E$3:E15)</f>
        <v>255</v>
      </c>
    </row>
    <row r="16" spans="1:10">
      <c r="A16" s="7">
        <f>'🧋 奶茶订单'!A16</f>
        <v>14</v>
      </c>
      <c r="B16" s="74" t="str">
        <f>'🧋 奶茶订单'!D16</f>
        <v>芒果冰沙</v>
      </c>
      <c r="C16" s="7" t="str">
        <f>'🧋 奶茶订单'!E16</f>
        <v>果茶</v>
      </c>
      <c r="D16" s="7" t="str">
        <f>'🧋 奶茶订单'!F16</f>
        <v>大杯</v>
      </c>
      <c r="E16" s="17">
        <f>'🧋 奶茶订单'!G16</f>
        <v>22</v>
      </c>
      <c r="F16" s="75">
        <f t="shared" si="0"/>
        <v>18.29</v>
      </c>
      <c r="G16" s="76">
        <f t="shared" si="1"/>
        <v>3.71</v>
      </c>
      <c r="H16" s="77">
        <f t="shared" si="2"/>
        <v>4</v>
      </c>
      <c r="I16" s="18">
        <f t="shared" si="3"/>
        <v>2</v>
      </c>
      <c r="J16" s="78">
        <f>SUM(E$3:E16)</f>
        <v>277</v>
      </c>
    </row>
    <row r="17" spans="1:10">
      <c r="A17" s="7">
        <f>'🧋 奶茶订单'!A17</f>
        <v>15</v>
      </c>
      <c r="B17" s="74" t="str">
        <f>'🧋 奶茶订单'!D17</f>
        <v>美式咖啡</v>
      </c>
      <c r="C17" s="7" t="str">
        <f>'🧋 奶茶订单'!E17</f>
        <v>咖啡</v>
      </c>
      <c r="D17" s="7" t="str">
        <f>'🧋 奶茶订单'!F17</f>
        <v>大杯</v>
      </c>
      <c r="E17" s="17">
        <f>'🧋 奶茶订单'!G17</f>
        <v>22</v>
      </c>
      <c r="F17" s="75">
        <f t="shared" si="0"/>
        <v>24.8</v>
      </c>
      <c r="G17" s="76">
        <f t="shared" si="1"/>
        <v>-2.8</v>
      </c>
      <c r="H17" s="77">
        <f t="shared" si="2"/>
        <v>4</v>
      </c>
      <c r="I17" s="18">
        <f t="shared" si="3"/>
        <v>4</v>
      </c>
      <c r="J17" s="78">
        <f>SUM(E$3:E17)</f>
        <v>299</v>
      </c>
    </row>
    <row r="18" spans="1:10">
      <c r="A18" s="7">
        <f>'🧋 奶茶订单'!A18</f>
        <v>16</v>
      </c>
      <c r="B18" s="74" t="str">
        <f>'🧋 奶茶订单'!D18</f>
        <v>珍珠奶茶</v>
      </c>
      <c r="C18" s="7" t="str">
        <f>'🧋 奶茶订单'!E18</f>
        <v>奶茶</v>
      </c>
      <c r="D18" s="7" t="str">
        <f>'🧋 奶茶订单'!F18</f>
        <v>中杯</v>
      </c>
      <c r="E18" s="17">
        <f>'🧋 奶茶订单'!G18</f>
        <v>15</v>
      </c>
      <c r="F18" s="75">
        <f t="shared" si="0"/>
        <v>17.75</v>
      </c>
      <c r="G18" s="76">
        <f t="shared" si="1"/>
        <v>-2.75</v>
      </c>
      <c r="H18" s="77">
        <f t="shared" si="2"/>
        <v>17</v>
      </c>
      <c r="I18" s="18">
        <f t="shared" si="3"/>
        <v>8</v>
      </c>
      <c r="J18" s="78">
        <f>SUM(E$3:E18)</f>
        <v>314</v>
      </c>
    </row>
    <row r="19" spans="1:10">
      <c r="A19" s="7">
        <f>'🧋 奶茶订单'!A19</f>
        <v>17</v>
      </c>
      <c r="B19" s="74" t="str">
        <f>'🧋 奶茶订单'!D19</f>
        <v>柠檬绿茶</v>
      </c>
      <c r="C19" s="7" t="str">
        <f>'🧋 奶茶订单'!E19</f>
        <v>果茶</v>
      </c>
      <c r="D19" s="7" t="str">
        <f>'🧋 奶茶订单'!F19</f>
        <v>大杯</v>
      </c>
      <c r="E19" s="17">
        <f>'🧋 奶茶订单'!G19</f>
        <v>18</v>
      </c>
      <c r="F19" s="75">
        <f t="shared" si="0"/>
        <v>18.29</v>
      </c>
      <c r="G19" s="76">
        <f t="shared" si="1"/>
        <v>-0.289999999999999</v>
      </c>
      <c r="H19" s="77">
        <f t="shared" si="2"/>
        <v>10</v>
      </c>
      <c r="I19" s="18">
        <f t="shared" si="3"/>
        <v>4</v>
      </c>
      <c r="J19" s="78">
        <f>SUM(E$3:E19)</f>
        <v>332</v>
      </c>
    </row>
    <row r="20" spans="1:10">
      <c r="A20" s="7">
        <f>'🧋 奶茶订单'!A20</f>
        <v>18</v>
      </c>
      <c r="B20" s="74" t="str">
        <f>'🧋 奶茶订单'!D20</f>
        <v>焦糖拿铁</v>
      </c>
      <c r="C20" s="7" t="str">
        <f>'🧋 奶茶订单'!E20</f>
        <v>咖啡</v>
      </c>
      <c r="D20" s="7" t="str">
        <f>'🧋 奶茶订单'!F20</f>
        <v>大杯</v>
      </c>
      <c r="E20" s="17">
        <f>'🧋 奶茶订单'!G20</f>
        <v>28</v>
      </c>
      <c r="F20" s="75">
        <f t="shared" si="0"/>
        <v>24.8</v>
      </c>
      <c r="G20" s="76">
        <f t="shared" si="1"/>
        <v>3.2</v>
      </c>
      <c r="H20" s="77">
        <f t="shared" si="2"/>
        <v>1</v>
      </c>
      <c r="I20" s="18">
        <f t="shared" si="3"/>
        <v>3</v>
      </c>
      <c r="J20" s="78">
        <f>SUM(E$3:E20)</f>
        <v>360</v>
      </c>
    </row>
    <row r="21" spans="1:10">
      <c r="A21" s="7">
        <f>'🧋 奶茶订单'!A21</f>
        <v>19</v>
      </c>
      <c r="B21" s="74" t="str">
        <f>'🧋 奶茶订单'!D21</f>
        <v>西瓜汁</v>
      </c>
      <c r="C21" s="7" t="str">
        <f>'🧋 奶茶订单'!E21</f>
        <v>果茶</v>
      </c>
      <c r="D21" s="7" t="str">
        <f>'🧋 奶茶订单'!F21</f>
        <v>中杯</v>
      </c>
      <c r="E21" s="17">
        <f>'🧋 奶茶订单'!G21</f>
        <v>16</v>
      </c>
      <c r="F21" s="75">
        <f t="shared" si="0"/>
        <v>18.29</v>
      </c>
      <c r="G21" s="76">
        <f t="shared" si="1"/>
        <v>-2.29</v>
      </c>
      <c r="H21" s="77">
        <f t="shared" si="2"/>
        <v>16</v>
      </c>
      <c r="I21" s="18">
        <f t="shared" si="3"/>
        <v>5</v>
      </c>
      <c r="J21" s="78">
        <f>SUM(E$3:E21)</f>
        <v>376</v>
      </c>
    </row>
    <row r="22" spans="1:10">
      <c r="A22" s="7">
        <f>'🧋 奶茶订单'!A22</f>
        <v>20</v>
      </c>
      <c r="B22" s="74" t="str">
        <f>'🧋 奶茶订单'!D22</f>
        <v>珍珠奶茶</v>
      </c>
      <c r="C22" s="7" t="str">
        <f>'🧋 奶茶订单'!E22</f>
        <v>奶茶</v>
      </c>
      <c r="D22" s="7" t="str">
        <f>'🧋 奶茶订单'!F22</f>
        <v>大杯</v>
      </c>
      <c r="E22" s="17">
        <f>'🧋 奶茶订单'!G22</f>
        <v>18</v>
      </c>
      <c r="F22" s="75">
        <f t="shared" si="0"/>
        <v>17.75</v>
      </c>
      <c r="G22" s="76">
        <f t="shared" si="1"/>
        <v>0.25</v>
      </c>
      <c r="H22" s="77">
        <f t="shared" si="2"/>
        <v>10</v>
      </c>
      <c r="I22" s="18">
        <f t="shared" si="3"/>
        <v>6</v>
      </c>
      <c r="J22" s="78">
        <f>SUM(E$3:E22)</f>
        <v>394</v>
      </c>
    </row>
    <row r="25" ht="17.6" spans="1:10">
      <c r="A25" s="79" t="s">
        <v>119</v>
      </c>
    </row>
    <row r="26" spans="1:10">
      <c r="A26" s="80" t="s">
        <v>120</v>
      </c>
    </row>
  </sheetData>
  <mergeCells count="3">
    <mergeCell ref="A1:J1"/>
    <mergeCell ref="A25:J25"/>
    <mergeCell ref="A26:J26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93556"/>
  </sheetPr>
  <dimension ref="A1:N51"/>
  <sheetViews>
    <sheetView workbookViewId="0">
      <selection activeCell="A1" sqref="A1:N1"/>
    </sheetView>
  </sheetViews>
  <sheetFormatPr defaultColWidth="9" defaultRowHeight="16.8"/>
  <cols>
    <col min="1" max="1" width="22" customWidth="1"/>
    <col min="2" max="5" width="11" customWidth="1"/>
    <col min="6" max="6" width="22" customWidth="1"/>
    <col min="7" max="14" width="11" customWidth="1"/>
  </cols>
  <sheetData>
    <row r="1" ht="20.4" spans="1:14">
      <c r="A1" s="1" t="s">
        <v>121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3" ht="17.6" spans="1:14">
      <c r="A3" s="13" t="s">
        <v>122</v>
      </c>
      <c r="F3" s="62" t="s">
        <v>123</v>
      </c>
      <c r="G3" s="63"/>
      <c r="H3" s="63"/>
      <c r="I3" s="63"/>
      <c r="J3" s="63"/>
      <c r="K3" s="63"/>
    </row>
    <row r="4" ht="17" spans="1:14">
      <c r="A4" s="6" t="s">
        <v>46</v>
      </c>
      <c r="B4" s="6" t="s">
        <v>48</v>
      </c>
      <c r="C4" s="6" t="s">
        <v>51</v>
      </c>
      <c r="D4" s="6" t="s">
        <v>124</v>
      </c>
      <c r="E4" s="6" t="s">
        <v>125</v>
      </c>
      <c r="F4" s="15" t="s">
        <v>46</v>
      </c>
      <c r="G4" s="15" t="s">
        <v>48</v>
      </c>
      <c r="H4" s="15" t="s">
        <v>51</v>
      </c>
      <c r="I4" s="15" t="s">
        <v>124</v>
      </c>
      <c r="J4" s="15" t="s">
        <v>126</v>
      </c>
      <c r="K4" s="15" t="s">
        <v>127</v>
      </c>
    </row>
    <row r="5" ht="17" spans="1:14">
      <c r="A5" s="7" t="s">
        <v>54</v>
      </c>
      <c r="B5" s="16" t="s">
        <v>56</v>
      </c>
      <c r="C5" s="16">
        <v>18</v>
      </c>
      <c r="D5" s="16" t="s">
        <v>128</v>
      </c>
      <c r="E5" s="16" t="s">
        <v>60</v>
      </c>
      <c r="F5" s="7" t="s">
        <v>54</v>
      </c>
      <c r="G5" s="7" t="s">
        <v>56</v>
      </c>
      <c r="H5" s="7">
        <v>18</v>
      </c>
      <c r="I5" s="7" t="s">
        <v>128</v>
      </c>
      <c r="J5" s="7" t="s">
        <v>129</v>
      </c>
      <c r="K5" s="7" t="s">
        <v>130</v>
      </c>
    </row>
    <row r="6" ht="17" spans="1:14">
      <c r="A6" s="7" t="s">
        <v>61</v>
      </c>
      <c r="B6" s="16" t="s">
        <v>62</v>
      </c>
      <c r="C6" s="16">
        <v>15</v>
      </c>
      <c r="D6" s="19" t="s">
        <v>131</v>
      </c>
      <c r="E6" s="16" t="s">
        <v>73</v>
      </c>
      <c r="F6" s="7" t="s">
        <v>67</v>
      </c>
      <c r="G6" s="7" t="s">
        <v>68</v>
      </c>
      <c r="H6" s="7">
        <v>28</v>
      </c>
      <c r="I6" s="7" t="s">
        <v>132</v>
      </c>
      <c r="J6" s="7" t="s">
        <v>133</v>
      </c>
      <c r="K6" s="7" t="s">
        <v>134</v>
      </c>
    </row>
    <row r="7" ht="17" spans="1:14">
      <c r="A7" s="7" t="s">
        <v>67</v>
      </c>
      <c r="B7" s="16" t="s">
        <v>68</v>
      </c>
      <c r="C7" s="16">
        <v>28</v>
      </c>
      <c r="D7" s="16" t="s">
        <v>132</v>
      </c>
      <c r="E7" s="16" t="s">
        <v>60</v>
      </c>
      <c r="F7" s="7" t="s">
        <v>74</v>
      </c>
      <c r="G7" s="7" t="s">
        <v>76</v>
      </c>
      <c r="H7" s="7">
        <v>20</v>
      </c>
      <c r="I7" s="7" t="s">
        <v>128</v>
      </c>
      <c r="J7" s="7" t="s">
        <v>129</v>
      </c>
      <c r="K7" s="7" t="s">
        <v>130</v>
      </c>
    </row>
    <row r="8" ht="17" spans="1:14">
      <c r="A8" s="7" t="s">
        <v>70</v>
      </c>
      <c r="B8" s="16" t="s">
        <v>72</v>
      </c>
      <c r="C8" s="16">
        <v>22</v>
      </c>
      <c r="D8" s="19" t="s">
        <v>131</v>
      </c>
      <c r="E8" s="16" t="s">
        <v>66</v>
      </c>
      <c r="F8" s="7" t="s">
        <v>77</v>
      </c>
      <c r="G8" s="7" t="s">
        <v>81</v>
      </c>
      <c r="H8" s="7">
        <v>20</v>
      </c>
      <c r="I8" s="7" t="s">
        <v>135</v>
      </c>
      <c r="J8" s="7" t="s">
        <v>136</v>
      </c>
      <c r="K8" s="7" t="s">
        <v>130</v>
      </c>
    </row>
    <row r="9" ht="17" spans="1:14">
      <c r="A9" s="7" t="s">
        <v>74</v>
      </c>
      <c r="B9" s="16" t="s">
        <v>76</v>
      </c>
      <c r="C9" s="16">
        <v>20</v>
      </c>
      <c r="D9" s="16" t="s">
        <v>128</v>
      </c>
      <c r="E9" s="16" t="s">
        <v>60</v>
      </c>
      <c r="F9" s="20" t="s">
        <v>137</v>
      </c>
    </row>
    <row r="10" ht="17" spans="1:14">
      <c r="A10" s="7" t="s">
        <v>75</v>
      </c>
      <c r="B10" s="16" t="s">
        <v>79</v>
      </c>
      <c r="C10" s="16">
        <v>18</v>
      </c>
      <c r="D10" s="19" t="s">
        <v>131</v>
      </c>
      <c r="E10" s="16" t="s">
        <v>73</v>
      </c>
      <c r="F10" s="20" t="s">
        <v>138</v>
      </c>
    </row>
    <row r="11" ht="17" spans="1:14">
      <c r="A11" s="7" t="s">
        <v>77</v>
      </c>
      <c r="B11" s="16" t="s">
        <v>81</v>
      </c>
      <c r="C11" s="16">
        <v>20</v>
      </c>
      <c r="D11" s="16" t="s">
        <v>135</v>
      </c>
      <c r="E11" s="16" t="s">
        <v>66</v>
      </c>
      <c r="F11" s="47" t="s">
        <v>139</v>
      </c>
    </row>
    <row r="13" ht="17.6" spans="1:14">
      <c r="A13" s="14" t="s">
        <v>140</v>
      </c>
      <c r="F13" s="64" t="s">
        <v>141</v>
      </c>
      <c r="G13" s="65"/>
      <c r="H13" s="65"/>
      <c r="I13" s="65"/>
      <c r="J13" s="65"/>
      <c r="K13" s="65"/>
    </row>
    <row r="14" ht="17" spans="1:14">
      <c r="A14" s="6" t="s">
        <v>124</v>
      </c>
      <c r="B14" s="6" t="s">
        <v>126</v>
      </c>
      <c r="C14" s="6" t="s">
        <v>127</v>
      </c>
      <c r="D14" s="6" t="s">
        <v>142</v>
      </c>
      <c r="F14" s="27" t="s">
        <v>46</v>
      </c>
      <c r="G14" s="27" t="s">
        <v>48</v>
      </c>
      <c r="H14" s="27" t="s">
        <v>51</v>
      </c>
      <c r="I14" s="27" t="s">
        <v>124</v>
      </c>
      <c r="J14" s="27" t="s">
        <v>126</v>
      </c>
      <c r="K14" s="27" t="s">
        <v>127</v>
      </c>
    </row>
    <row r="15" ht="17" spans="1:14">
      <c r="A15" s="7" t="s">
        <v>128</v>
      </c>
      <c r="B15" s="16" t="s">
        <v>129</v>
      </c>
      <c r="C15" s="16" t="s">
        <v>130</v>
      </c>
      <c r="D15" s="16">
        <v>5200</v>
      </c>
      <c r="F15" s="7" t="s">
        <v>54</v>
      </c>
      <c r="G15" s="66" t="s">
        <v>56</v>
      </c>
      <c r="H15" s="7">
        <v>18</v>
      </c>
      <c r="I15" s="7" t="s">
        <v>128</v>
      </c>
      <c r="J15" s="7" t="s">
        <v>129</v>
      </c>
      <c r="K15" s="7" t="s">
        <v>130</v>
      </c>
    </row>
    <row r="16" ht="17" spans="1:14">
      <c r="A16" s="7" t="s">
        <v>132</v>
      </c>
      <c r="B16" s="16" t="s">
        <v>133</v>
      </c>
      <c r="C16" s="16" t="s">
        <v>134</v>
      </c>
      <c r="D16" s="16">
        <v>3100</v>
      </c>
      <c r="F16" s="7" t="s">
        <v>61</v>
      </c>
      <c r="G16" s="66" t="s">
        <v>62</v>
      </c>
      <c r="H16" s="7">
        <v>15</v>
      </c>
      <c r="I16" s="67" t="s">
        <v>131</v>
      </c>
      <c r="J16" s="19" t="s">
        <v>143</v>
      </c>
      <c r="K16" s="19" t="s">
        <v>143</v>
      </c>
    </row>
    <row r="17" ht="17" spans="1:11">
      <c r="A17" s="7" t="s">
        <v>135</v>
      </c>
      <c r="B17" s="16" t="s">
        <v>136</v>
      </c>
      <c r="C17" s="16" t="s">
        <v>130</v>
      </c>
      <c r="D17" s="16">
        <v>6800</v>
      </c>
      <c r="F17" s="7" t="s">
        <v>67</v>
      </c>
      <c r="G17" s="66" t="s">
        <v>68</v>
      </c>
      <c r="H17" s="7">
        <v>28</v>
      </c>
      <c r="I17" s="7" t="s">
        <v>132</v>
      </c>
      <c r="J17" s="7" t="s">
        <v>133</v>
      </c>
      <c r="K17" s="7" t="s">
        <v>134</v>
      </c>
    </row>
    <row r="18" ht="17" spans="1:11">
      <c r="A18" s="7" t="s">
        <v>144</v>
      </c>
      <c r="B18" s="16" t="s">
        <v>145</v>
      </c>
      <c r="C18" s="16" t="s">
        <v>146</v>
      </c>
      <c r="D18" s="16">
        <v>800</v>
      </c>
      <c r="F18" s="7" t="s">
        <v>70</v>
      </c>
      <c r="G18" s="66" t="s">
        <v>72</v>
      </c>
      <c r="H18" s="7">
        <v>22</v>
      </c>
      <c r="I18" s="67" t="s">
        <v>131</v>
      </c>
      <c r="J18" s="19" t="s">
        <v>143</v>
      </c>
      <c r="K18" s="19" t="s">
        <v>143</v>
      </c>
    </row>
    <row r="19" ht="17" spans="1:11">
      <c r="F19" s="7" t="s">
        <v>74</v>
      </c>
      <c r="G19" s="66" t="s">
        <v>76</v>
      </c>
      <c r="H19" s="7">
        <v>20</v>
      </c>
      <c r="I19" s="7" t="s">
        <v>128</v>
      </c>
      <c r="J19" s="7" t="s">
        <v>129</v>
      </c>
      <c r="K19" s="7" t="s">
        <v>130</v>
      </c>
    </row>
    <row r="20" ht="17" spans="1:11">
      <c r="F20" s="7" t="s">
        <v>75</v>
      </c>
      <c r="G20" s="66" t="s">
        <v>79</v>
      </c>
      <c r="H20" s="7">
        <v>18</v>
      </c>
      <c r="I20" s="67" t="s">
        <v>131</v>
      </c>
      <c r="J20" s="19" t="s">
        <v>143</v>
      </c>
      <c r="K20" s="19" t="s">
        <v>143</v>
      </c>
    </row>
    <row r="21" ht="17" spans="1:11">
      <c r="F21" s="7" t="s">
        <v>77</v>
      </c>
      <c r="G21" s="66" t="s">
        <v>81</v>
      </c>
      <c r="H21" s="7">
        <v>20</v>
      </c>
      <c r="I21" s="7" t="s">
        <v>135</v>
      </c>
      <c r="J21" s="7" t="s">
        <v>136</v>
      </c>
      <c r="K21" s="7" t="s">
        <v>130</v>
      </c>
    </row>
    <row r="22" spans="1:11">
      <c r="F22" s="68" t="s">
        <v>147</v>
      </c>
    </row>
    <row r="23" spans="1:11">
      <c r="F23" s="68" t="s">
        <v>148</v>
      </c>
    </row>
    <row r="24" spans="1:11">
      <c r="F24" s="47" t="s">
        <v>149</v>
      </c>
    </row>
    <row r="26" ht="17.6" spans="1:11">
      <c r="F26" s="69" t="s">
        <v>150</v>
      </c>
      <c r="G26" s="70"/>
      <c r="H26" s="70"/>
      <c r="I26" s="70"/>
      <c r="J26" s="70"/>
      <c r="K26" s="70"/>
    </row>
    <row r="27" ht="17" spans="1:11">
      <c r="F27" s="29" t="s">
        <v>46</v>
      </c>
      <c r="G27" s="29" t="s">
        <v>48</v>
      </c>
      <c r="H27" s="29" t="s">
        <v>51</v>
      </c>
      <c r="I27" s="29" t="s">
        <v>124</v>
      </c>
      <c r="J27" s="29" t="s">
        <v>126</v>
      </c>
      <c r="K27" s="29" t="s">
        <v>127</v>
      </c>
    </row>
    <row r="28" ht="17" spans="1:11">
      <c r="F28" s="7" t="s">
        <v>54</v>
      </c>
      <c r="G28" s="7" t="s">
        <v>56</v>
      </c>
      <c r="H28" s="7">
        <v>18</v>
      </c>
      <c r="I28" s="7" t="s">
        <v>128</v>
      </c>
      <c r="J28" s="54" t="s">
        <v>129</v>
      </c>
      <c r="K28" s="54" t="s">
        <v>130</v>
      </c>
    </row>
    <row r="29" ht="17" spans="1:11">
      <c r="F29" s="7" t="s">
        <v>67</v>
      </c>
      <c r="G29" s="7" t="s">
        <v>68</v>
      </c>
      <c r="H29" s="7">
        <v>28</v>
      </c>
      <c r="I29" s="7" t="s">
        <v>132</v>
      </c>
      <c r="J29" s="54" t="s">
        <v>133</v>
      </c>
      <c r="K29" s="54" t="s">
        <v>134</v>
      </c>
    </row>
    <row r="30" ht="17" spans="1:11">
      <c r="F30" s="7" t="s">
        <v>74</v>
      </c>
      <c r="G30" s="7" t="s">
        <v>76</v>
      </c>
      <c r="H30" s="7">
        <v>20</v>
      </c>
      <c r="I30" s="7" t="s">
        <v>128</v>
      </c>
      <c r="J30" s="54" t="s">
        <v>129</v>
      </c>
      <c r="K30" s="54" t="s">
        <v>130</v>
      </c>
    </row>
    <row r="31" ht="17" spans="1:11">
      <c r="F31" s="7" t="s">
        <v>77</v>
      </c>
      <c r="G31" s="7" t="s">
        <v>81</v>
      </c>
      <c r="H31" s="7">
        <v>20</v>
      </c>
      <c r="I31" s="7" t="s">
        <v>135</v>
      </c>
      <c r="J31" s="54" t="s">
        <v>136</v>
      </c>
      <c r="K31" s="54" t="s">
        <v>130</v>
      </c>
    </row>
    <row r="32" ht="17" spans="1:11">
      <c r="F32" s="19" t="s">
        <v>143</v>
      </c>
      <c r="G32" s="19" t="s">
        <v>143</v>
      </c>
      <c r="H32" s="19" t="s">
        <v>143</v>
      </c>
      <c r="I32" s="7" t="s">
        <v>144</v>
      </c>
      <c r="J32" s="54" t="s">
        <v>145</v>
      </c>
      <c r="K32" s="54" t="s">
        <v>146</v>
      </c>
    </row>
    <row r="33" spans="6:11">
      <c r="F33" s="57" t="s">
        <v>151</v>
      </c>
    </row>
    <row r="34" spans="6:11">
      <c r="F34" s="57" t="s">
        <v>152</v>
      </c>
    </row>
    <row r="35" spans="6:11">
      <c r="F35" s="21" t="s">
        <v>153</v>
      </c>
    </row>
    <row r="37" ht="17.6" spans="6:11">
      <c r="F37" s="71" t="s">
        <v>154</v>
      </c>
      <c r="G37" s="72"/>
      <c r="H37" s="72"/>
      <c r="I37" s="72"/>
      <c r="J37" s="72"/>
      <c r="K37" s="72"/>
    </row>
    <row r="38" ht="17" spans="6:11">
      <c r="F38" s="30" t="s">
        <v>46</v>
      </c>
      <c r="G38" s="30" t="s">
        <v>48</v>
      </c>
      <c r="H38" s="30" t="s">
        <v>51</v>
      </c>
      <c r="I38" s="30" t="s">
        <v>124</v>
      </c>
      <c r="J38" s="30" t="s">
        <v>126</v>
      </c>
      <c r="K38" s="30" t="s">
        <v>127</v>
      </c>
    </row>
    <row r="39" ht="17" spans="6:11">
      <c r="F39" s="7" t="s">
        <v>54</v>
      </c>
      <c r="G39" s="7" t="s">
        <v>56</v>
      </c>
      <c r="H39" s="7">
        <v>18</v>
      </c>
      <c r="I39" s="7" t="s">
        <v>128</v>
      </c>
      <c r="J39" s="7" t="s">
        <v>129</v>
      </c>
      <c r="K39" s="7" t="s">
        <v>130</v>
      </c>
    </row>
    <row r="40" ht="17" spans="6:11">
      <c r="F40" s="7" t="s">
        <v>61</v>
      </c>
      <c r="G40" s="7" t="s">
        <v>62</v>
      </c>
      <c r="H40" s="7">
        <v>15</v>
      </c>
      <c r="I40" s="67" t="s">
        <v>131</v>
      </c>
      <c r="J40" s="19" t="s">
        <v>143</v>
      </c>
      <c r="K40" s="19" t="s">
        <v>143</v>
      </c>
    </row>
    <row r="41" ht="17" spans="6:11">
      <c r="F41" s="7" t="s">
        <v>67</v>
      </c>
      <c r="G41" s="7" t="s">
        <v>68</v>
      </c>
      <c r="H41" s="7">
        <v>28</v>
      </c>
      <c r="I41" s="7" t="s">
        <v>132</v>
      </c>
      <c r="J41" s="7" t="s">
        <v>133</v>
      </c>
      <c r="K41" s="7" t="s">
        <v>134</v>
      </c>
    </row>
    <row r="42" ht="17" spans="6:11">
      <c r="F42" s="7" t="s">
        <v>70</v>
      </c>
      <c r="G42" s="7" t="s">
        <v>72</v>
      </c>
      <c r="H42" s="7">
        <v>22</v>
      </c>
      <c r="I42" s="67" t="s">
        <v>131</v>
      </c>
      <c r="J42" s="19" t="s">
        <v>143</v>
      </c>
      <c r="K42" s="19" t="s">
        <v>143</v>
      </c>
    </row>
    <row r="43" ht="17" spans="6:11">
      <c r="F43" s="7" t="s">
        <v>74</v>
      </c>
      <c r="G43" s="7" t="s">
        <v>76</v>
      </c>
      <c r="H43" s="7">
        <v>20</v>
      </c>
      <c r="I43" s="7" t="s">
        <v>128</v>
      </c>
      <c r="J43" s="7" t="s">
        <v>129</v>
      </c>
      <c r="K43" s="7" t="s">
        <v>130</v>
      </c>
    </row>
    <row r="44" ht="17" spans="6:11">
      <c r="F44" s="7" t="s">
        <v>75</v>
      </c>
      <c r="G44" s="7" t="s">
        <v>79</v>
      </c>
      <c r="H44" s="7">
        <v>18</v>
      </c>
      <c r="I44" s="67" t="s">
        <v>131</v>
      </c>
      <c r="J44" s="19" t="s">
        <v>143</v>
      </c>
      <c r="K44" s="19" t="s">
        <v>143</v>
      </c>
    </row>
    <row r="45" ht="17" spans="6:11">
      <c r="F45" s="7" t="s">
        <v>77</v>
      </c>
      <c r="G45" s="7" t="s">
        <v>81</v>
      </c>
      <c r="H45" s="7">
        <v>20</v>
      </c>
      <c r="I45" s="7" t="s">
        <v>135</v>
      </c>
      <c r="J45" s="7" t="s">
        <v>136</v>
      </c>
      <c r="K45" s="7" t="s">
        <v>130</v>
      </c>
    </row>
    <row r="46" ht="17" spans="6:11">
      <c r="F46" s="19" t="s">
        <v>143</v>
      </c>
      <c r="G46" s="19" t="s">
        <v>143</v>
      </c>
      <c r="H46" s="19" t="s">
        <v>143</v>
      </c>
      <c r="I46" s="7" t="s">
        <v>144</v>
      </c>
      <c r="J46" s="7" t="s">
        <v>145</v>
      </c>
      <c r="K46" s="7" t="s">
        <v>146</v>
      </c>
    </row>
    <row r="47" spans="6:11">
      <c r="F47" s="73" t="s">
        <v>155</v>
      </c>
    </row>
    <row r="48" spans="6:11">
      <c r="F48" s="47" t="s">
        <v>156</v>
      </c>
    </row>
    <row r="49" spans="1:6">
      <c r="F49" s="47" t="s">
        <v>157</v>
      </c>
    </row>
    <row r="51" ht="19.2" spans="1:6">
      <c r="A51" s="40" t="s">
        <v>158</v>
      </c>
    </row>
  </sheetData>
  <mergeCells count="20">
    <mergeCell ref="A1:N1"/>
    <mergeCell ref="A3:E3"/>
    <mergeCell ref="F3:K3"/>
    <mergeCell ref="F9:K9"/>
    <mergeCell ref="F10:K10"/>
    <mergeCell ref="F11:K11"/>
    <mergeCell ref="A13:D13"/>
    <mergeCell ref="F13:K13"/>
    <mergeCell ref="F22:K22"/>
    <mergeCell ref="F23:K23"/>
    <mergeCell ref="F24:K24"/>
    <mergeCell ref="F26:K26"/>
    <mergeCell ref="F33:K33"/>
    <mergeCell ref="F34:K34"/>
    <mergeCell ref="F35:K35"/>
    <mergeCell ref="F37:K37"/>
    <mergeCell ref="F47:K47"/>
    <mergeCell ref="F48:K48"/>
    <mergeCell ref="F49:K49"/>
    <mergeCell ref="A51:N5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185FA5"/>
  </sheetPr>
  <dimension ref="A1:O36"/>
  <sheetViews>
    <sheetView workbookViewId="0">
      <selection activeCell="A1" sqref="A1:M1"/>
    </sheetView>
  </sheetViews>
  <sheetFormatPr defaultColWidth="9" defaultRowHeight="16.8"/>
  <cols>
    <col min="1" max="1" width="22" customWidth="1"/>
    <col min="2" max="6" width="11" customWidth="1"/>
    <col min="7" max="7" width="22" customWidth="1"/>
    <col min="8" max="15" width="11" customWidth="1"/>
  </cols>
  <sheetData>
    <row r="1" ht="20.4" spans="1:15">
      <c r="A1" s="1" t="s">
        <v>159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3" ht="17.6" spans="1:15">
      <c r="A3" s="13" t="s">
        <v>160</v>
      </c>
      <c r="G3" s="14" t="s">
        <v>161</v>
      </c>
    </row>
    <row r="4" ht="17" spans="1:15">
      <c r="A4" s="6" t="s">
        <v>46</v>
      </c>
      <c r="B4" s="6" t="s">
        <v>162</v>
      </c>
      <c r="C4" s="6" t="s">
        <v>124</v>
      </c>
      <c r="D4" s="6" t="s">
        <v>163</v>
      </c>
      <c r="E4" s="6" t="s">
        <v>51</v>
      </c>
      <c r="G4" s="15" t="s">
        <v>46</v>
      </c>
      <c r="H4" s="15" t="s">
        <v>162</v>
      </c>
      <c r="I4" s="15" t="s">
        <v>48</v>
      </c>
      <c r="J4" s="15" t="s">
        <v>49</v>
      </c>
      <c r="K4" s="15" t="s">
        <v>124</v>
      </c>
      <c r="L4" s="15" t="s">
        <v>163</v>
      </c>
      <c r="M4" s="15" t="s">
        <v>51</v>
      </c>
    </row>
    <row r="5" ht="17" spans="1:15">
      <c r="A5" s="7" t="s">
        <v>54</v>
      </c>
      <c r="B5" s="16" t="s">
        <v>164</v>
      </c>
      <c r="C5" s="16" t="s">
        <v>128</v>
      </c>
      <c r="D5" s="16">
        <v>2</v>
      </c>
      <c r="E5" s="16">
        <v>36</v>
      </c>
      <c r="G5" s="7" t="s">
        <v>54</v>
      </c>
      <c r="H5" s="7" t="s">
        <v>164</v>
      </c>
      <c r="I5" s="54" t="s">
        <v>56</v>
      </c>
      <c r="J5" s="54" t="s">
        <v>57</v>
      </c>
      <c r="K5" s="7" t="s">
        <v>128</v>
      </c>
      <c r="L5" s="7">
        <v>2</v>
      </c>
      <c r="M5" s="7">
        <v>36</v>
      </c>
    </row>
    <row r="6" ht="17" spans="1:15">
      <c r="A6" s="7" t="s">
        <v>61</v>
      </c>
      <c r="B6" s="16" t="s">
        <v>165</v>
      </c>
      <c r="C6" s="19" t="s">
        <v>166</v>
      </c>
      <c r="D6" s="16">
        <v>1</v>
      </c>
      <c r="E6" s="16">
        <v>15</v>
      </c>
      <c r="G6" s="7" t="s">
        <v>61</v>
      </c>
      <c r="H6" s="7" t="s">
        <v>165</v>
      </c>
      <c r="I6" s="54" t="s">
        <v>62</v>
      </c>
      <c r="J6" s="54" t="s">
        <v>63</v>
      </c>
      <c r="K6" s="19" t="s">
        <v>166</v>
      </c>
      <c r="L6" s="7">
        <v>1</v>
      </c>
      <c r="M6" s="7">
        <v>15</v>
      </c>
    </row>
    <row r="7" ht="17" spans="1:15">
      <c r="A7" s="7" t="s">
        <v>67</v>
      </c>
      <c r="B7" s="16" t="s">
        <v>167</v>
      </c>
      <c r="C7" s="16" t="s">
        <v>132</v>
      </c>
      <c r="D7" s="16">
        <v>1</v>
      </c>
      <c r="E7" s="16">
        <v>28</v>
      </c>
      <c r="G7" s="7" t="s">
        <v>67</v>
      </c>
      <c r="H7" s="7" t="s">
        <v>167</v>
      </c>
      <c r="I7" s="54" t="s">
        <v>68</v>
      </c>
      <c r="J7" s="54" t="s">
        <v>69</v>
      </c>
      <c r="K7" s="7" t="s">
        <v>132</v>
      </c>
      <c r="L7" s="7">
        <v>1</v>
      </c>
      <c r="M7" s="7">
        <v>28</v>
      </c>
    </row>
    <row r="8" ht="17" spans="1:15">
      <c r="A8" s="7" t="s">
        <v>70</v>
      </c>
      <c r="B8" s="16" t="s">
        <v>165</v>
      </c>
      <c r="C8" s="19" t="s">
        <v>166</v>
      </c>
      <c r="D8" s="16">
        <v>2</v>
      </c>
      <c r="E8" s="16">
        <v>30</v>
      </c>
      <c r="G8" s="7" t="s">
        <v>70</v>
      </c>
      <c r="H8" s="7" t="s">
        <v>165</v>
      </c>
      <c r="I8" s="54" t="s">
        <v>62</v>
      </c>
      <c r="J8" s="54" t="s">
        <v>63</v>
      </c>
      <c r="K8" s="19" t="s">
        <v>166</v>
      </c>
      <c r="L8" s="7">
        <v>2</v>
      </c>
      <c r="M8" s="7">
        <v>30</v>
      </c>
    </row>
    <row r="9" ht="17" spans="1:15">
      <c r="A9" s="7" t="s">
        <v>74</v>
      </c>
      <c r="B9" s="16" t="s">
        <v>164</v>
      </c>
      <c r="C9" s="16" t="s">
        <v>128</v>
      </c>
      <c r="D9" s="16">
        <v>1</v>
      </c>
      <c r="E9" s="16">
        <v>18</v>
      </c>
      <c r="G9" s="7" t="s">
        <v>74</v>
      </c>
      <c r="H9" s="7" t="s">
        <v>164</v>
      </c>
      <c r="I9" s="54" t="s">
        <v>56</v>
      </c>
      <c r="J9" s="54" t="s">
        <v>57</v>
      </c>
      <c r="K9" s="7" t="s">
        <v>128</v>
      </c>
      <c r="L9" s="7">
        <v>1</v>
      </c>
      <c r="M9" s="7">
        <v>18</v>
      </c>
    </row>
    <row r="10" ht="17" spans="1:15">
      <c r="A10" s="7" t="s">
        <v>75</v>
      </c>
      <c r="B10" s="16" t="s">
        <v>168</v>
      </c>
      <c r="C10" s="19" t="s">
        <v>166</v>
      </c>
      <c r="D10" s="16">
        <v>1</v>
      </c>
      <c r="E10" s="16">
        <v>18</v>
      </c>
      <c r="G10" s="7" t="s">
        <v>75</v>
      </c>
      <c r="H10" s="7" t="s">
        <v>168</v>
      </c>
      <c r="I10" s="54" t="s">
        <v>79</v>
      </c>
      <c r="J10" s="54" t="s">
        <v>69</v>
      </c>
      <c r="K10" s="19" t="s">
        <v>166</v>
      </c>
      <c r="L10" s="7">
        <v>1</v>
      </c>
      <c r="M10" s="7">
        <v>18</v>
      </c>
    </row>
    <row r="11" ht="17" spans="1:15">
      <c r="A11" s="7" t="s">
        <v>77</v>
      </c>
      <c r="B11" s="16" t="s">
        <v>169</v>
      </c>
      <c r="C11" s="16" t="s">
        <v>135</v>
      </c>
      <c r="D11" s="16">
        <v>1</v>
      </c>
      <c r="E11" s="16">
        <v>20</v>
      </c>
      <c r="G11" s="7" t="s">
        <v>77</v>
      </c>
      <c r="H11" s="7" t="s">
        <v>169</v>
      </c>
      <c r="I11" s="54" t="s">
        <v>81</v>
      </c>
      <c r="J11" s="54" t="s">
        <v>63</v>
      </c>
      <c r="K11" s="7" t="s">
        <v>135</v>
      </c>
      <c r="L11" s="7">
        <v>1</v>
      </c>
      <c r="M11" s="7">
        <v>20</v>
      </c>
    </row>
    <row r="12" spans="1:15">
      <c r="G12" s="20" t="s">
        <v>170</v>
      </c>
    </row>
    <row r="14" ht="17.6" spans="1:15">
      <c r="A14" s="14" t="s">
        <v>171</v>
      </c>
      <c r="G14" s="52" t="s">
        <v>172</v>
      </c>
    </row>
    <row r="15" ht="17" spans="1:15">
      <c r="A15" s="6" t="s">
        <v>162</v>
      </c>
      <c r="B15" s="6" t="s">
        <v>48</v>
      </c>
      <c r="C15" s="6" t="s">
        <v>49</v>
      </c>
      <c r="G15" s="29" t="s">
        <v>46</v>
      </c>
      <c r="H15" s="29" t="s">
        <v>48</v>
      </c>
      <c r="I15" s="29" t="s">
        <v>49</v>
      </c>
      <c r="J15" s="29" t="s">
        <v>163</v>
      </c>
      <c r="K15" s="29" t="s">
        <v>51</v>
      </c>
      <c r="L15" s="29" t="s">
        <v>124</v>
      </c>
      <c r="M15" s="29" t="s">
        <v>126</v>
      </c>
      <c r="N15" s="29" t="s">
        <v>127</v>
      </c>
      <c r="O15" s="29" t="s">
        <v>173</v>
      </c>
    </row>
    <row r="16" ht="17" spans="1:15">
      <c r="A16" s="7" t="s">
        <v>164</v>
      </c>
      <c r="B16" s="16" t="s">
        <v>56</v>
      </c>
      <c r="C16" s="16" t="s">
        <v>57</v>
      </c>
      <c r="G16" s="7" t="s">
        <v>54</v>
      </c>
      <c r="H16" s="54" t="s">
        <v>56</v>
      </c>
      <c r="I16" s="54" t="s">
        <v>57</v>
      </c>
      <c r="J16" s="7">
        <v>2</v>
      </c>
      <c r="K16" s="7">
        <v>36</v>
      </c>
      <c r="L16" s="7" t="s">
        <v>128</v>
      </c>
      <c r="M16" s="55" t="s">
        <v>129</v>
      </c>
      <c r="N16" s="55" t="s">
        <v>130</v>
      </c>
      <c r="O16" s="56">
        <v>0.85</v>
      </c>
    </row>
    <row r="17" ht="17" spans="1:15">
      <c r="A17" s="7" t="s">
        <v>165</v>
      </c>
      <c r="B17" s="16" t="s">
        <v>62</v>
      </c>
      <c r="C17" s="16" t="s">
        <v>63</v>
      </c>
      <c r="G17" s="7" t="s">
        <v>61</v>
      </c>
      <c r="H17" s="54" t="s">
        <v>62</v>
      </c>
      <c r="I17" s="54" t="s">
        <v>63</v>
      </c>
      <c r="J17" s="7">
        <v>1</v>
      </c>
      <c r="K17" s="7">
        <v>15</v>
      </c>
      <c r="L17" s="19" t="s">
        <v>166</v>
      </c>
      <c r="M17" s="19" t="s">
        <v>143</v>
      </c>
      <c r="N17" s="19" t="s">
        <v>143</v>
      </c>
      <c r="O17" s="19" t="s">
        <v>143</v>
      </c>
    </row>
    <row r="18" ht="17" spans="1:15">
      <c r="A18" s="7" t="s">
        <v>167</v>
      </c>
      <c r="B18" s="16" t="s">
        <v>68</v>
      </c>
      <c r="C18" s="16" t="s">
        <v>69</v>
      </c>
      <c r="G18" s="7" t="s">
        <v>67</v>
      </c>
      <c r="H18" s="54" t="s">
        <v>68</v>
      </c>
      <c r="I18" s="54" t="s">
        <v>69</v>
      </c>
      <c r="J18" s="7">
        <v>1</v>
      </c>
      <c r="K18" s="7">
        <v>28</v>
      </c>
      <c r="L18" s="7" t="s">
        <v>132</v>
      </c>
      <c r="M18" s="55" t="s">
        <v>133</v>
      </c>
      <c r="N18" s="55" t="s">
        <v>134</v>
      </c>
      <c r="O18" s="56">
        <v>0.9</v>
      </c>
    </row>
    <row r="19" ht="17" spans="1:15">
      <c r="A19" s="7" t="s">
        <v>168</v>
      </c>
      <c r="B19" s="16" t="s">
        <v>79</v>
      </c>
      <c r="C19" s="16" t="s">
        <v>69</v>
      </c>
      <c r="G19" s="7" t="s">
        <v>70</v>
      </c>
      <c r="H19" s="54" t="s">
        <v>62</v>
      </c>
      <c r="I19" s="54" t="s">
        <v>63</v>
      </c>
      <c r="J19" s="7">
        <v>2</v>
      </c>
      <c r="K19" s="7">
        <v>30</v>
      </c>
      <c r="L19" s="19" t="s">
        <v>166</v>
      </c>
      <c r="M19" s="19" t="s">
        <v>143</v>
      </c>
      <c r="N19" s="19" t="s">
        <v>143</v>
      </c>
      <c r="O19" s="19" t="s">
        <v>143</v>
      </c>
    </row>
    <row r="20" ht="17" spans="1:15">
      <c r="A20" s="7" t="s">
        <v>169</v>
      </c>
      <c r="B20" s="16" t="s">
        <v>81</v>
      </c>
      <c r="C20" s="16" t="s">
        <v>63</v>
      </c>
      <c r="G20" s="7" t="s">
        <v>74</v>
      </c>
      <c r="H20" s="54" t="s">
        <v>56</v>
      </c>
      <c r="I20" s="54" t="s">
        <v>57</v>
      </c>
      <c r="J20" s="7">
        <v>1</v>
      </c>
      <c r="K20" s="7">
        <v>18</v>
      </c>
      <c r="L20" s="7" t="s">
        <v>128</v>
      </c>
      <c r="M20" s="55" t="s">
        <v>129</v>
      </c>
      <c r="N20" s="55" t="s">
        <v>130</v>
      </c>
      <c r="O20" s="56">
        <v>0.85</v>
      </c>
    </row>
    <row r="21" ht="17" spans="1:15">
      <c r="G21" s="7" t="s">
        <v>75</v>
      </c>
      <c r="H21" s="54" t="s">
        <v>79</v>
      </c>
      <c r="I21" s="54" t="s">
        <v>69</v>
      </c>
      <c r="J21" s="7">
        <v>1</v>
      </c>
      <c r="K21" s="7">
        <v>18</v>
      </c>
      <c r="L21" s="19" t="s">
        <v>166</v>
      </c>
      <c r="M21" s="19" t="s">
        <v>143</v>
      </c>
      <c r="N21" s="19" t="s">
        <v>143</v>
      </c>
      <c r="O21" s="19" t="s">
        <v>143</v>
      </c>
    </row>
    <row r="22" ht="17.6" spans="1:15">
      <c r="A22" s="52" t="s">
        <v>174</v>
      </c>
      <c r="G22" s="7" t="s">
        <v>77</v>
      </c>
      <c r="H22" s="54" t="s">
        <v>81</v>
      </c>
      <c r="I22" s="54" t="s">
        <v>63</v>
      </c>
      <c r="J22" s="7">
        <v>1</v>
      </c>
      <c r="K22" s="7">
        <v>20</v>
      </c>
      <c r="L22" s="7" t="s">
        <v>135</v>
      </c>
      <c r="M22" s="55" t="s">
        <v>136</v>
      </c>
      <c r="N22" s="55" t="s">
        <v>130</v>
      </c>
      <c r="O22" s="56">
        <v>0.85</v>
      </c>
    </row>
    <row r="23" ht="17" spans="1:15">
      <c r="A23" s="6" t="s">
        <v>124</v>
      </c>
      <c r="B23" s="6" t="s">
        <v>126</v>
      </c>
      <c r="C23" s="6" t="s">
        <v>127</v>
      </c>
      <c r="D23" s="6" t="s">
        <v>173</v>
      </c>
      <c r="G23" s="57" t="s">
        <v>175</v>
      </c>
    </row>
    <row r="24" ht="17" spans="1:15">
      <c r="A24" s="7" t="s">
        <v>128</v>
      </c>
      <c r="B24" s="16" t="s">
        <v>129</v>
      </c>
      <c r="C24" s="16" t="s">
        <v>130</v>
      </c>
      <c r="D24" s="58">
        <v>0.85</v>
      </c>
    </row>
    <row r="25" ht="19.2" spans="1:15">
      <c r="A25" s="7" t="s">
        <v>132</v>
      </c>
      <c r="B25" s="16" t="s">
        <v>133</v>
      </c>
      <c r="C25" s="16" t="s">
        <v>134</v>
      </c>
      <c r="D25" s="58">
        <v>0.9</v>
      </c>
      <c r="G25" s="59" t="s">
        <v>176</v>
      </c>
    </row>
    <row r="26" ht="17" spans="1:15">
      <c r="A26" s="7" t="s">
        <v>135</v>
      </c>
      <c r="B26" s="16" t="s">
        <v>136</v>
      </c>
      <c r="C26" s="16" t="s">
        <v>130</v>
      </c>
      <c r="D26" s="58">
        <v>0.85</v>
      </c>
      <c r="G26" s="6" t="s">
        <v>46</v>
      </c>
      <c r="H26" s="6" t="s">
        <v>48</v>
      </c>
      <c r="I26" s="6" t="s">
        <v>163</v>
      </c>
      <c r="J26" s="6" t="s">
        <v>51</v>
      </c>
      <c r="K26" s="6" t="s">
        <v>126</v>
      </c>
      <c r="L26" s="6" t="s">
        <v>127</v>
      </c>
      <c r="M26" s="6" t="s">
        <v>173</v>
      </c>
      <c r="N26" s="6" t="s">
        <v>177</v>
      </c>
      <c r="O26" s="6" t="s">
        <v>178</v>
      </c>
    </row>
    <row r="27" ht="17" spans="1:15">
      <c r="A27" s="7" t="s">
        <v>144</v>
      </c>
      <c r="B27" s="16" t="s">
        <v>145</v>
      </c>
      <c r="C27" s="16" t="s">
        <v>146</v>
      </c>
      <c r="D27" s="58">
        <v>1</v>
      </c>
      <c r="G27" s="7" t="s">
        <v>54</v>
      </c>
      <c r="H27" s="7" t="s">
        <v>56</v>
      </c>
      <c r="I27" s="7">
        <v>2</v>
      </c>
      <c r="J27" s="7">
        <v>36</v>
      </c>
      <c r="K27" s="7" t="s">
        <v>129</v>
      </c>
      <c r="L27" s="7" t="s">
        <v>130</v>
      </c>
      <c r="M27" s="56">
        <v>0.85</v>
      </c>
      <c r="N27" s="60">
        <v>30.6</v>
      </c>
      <c r="O27" s="61">
        <v>5.4</v>
      </c>
    </row>
    <row r="28" ht="17" spans="1:15">
      <c r="G28" s="7" t="s">
        <v>61</v>
      </c>
      <c r="H28" s="7" t="s">
        <v>62</v>
      </c>
      <c r="I28" s="7">
        <v>1</v>
      </c>
      <c r="J28" s="7">
        <v>15</v>
      </c>
      <c r="K28" s="19" t="s">
        <v>179</v>
      </c>
      <c r="L28" s="19" t="s">
        <v>179</v>
      </c>
      <c r="M28" s="19" t="s">
        <v>179</v>
      </c>
      <c r="N28" s="60">
        <v>15</v>
      </c>
      <c r="O28" s="61">
        <v>0</v>
      </c>
    </row>
    <row r="29" ht="17" spans="1:15">
      <c r="G29" s="7" t="s">
        <v>67</v>
      </c>
      <c r="H29" s="7" t="s">
        <v>68</v>
      </c>
      <c r="I29" s="7">
        <v>1</v>
      </c>
      <c r="J29" s="7">
        <v>28</v>
      </c>
      <c r="K29" s="7" t="s">
        <v>133</v>
      </c>
      <c r="L29" s="7" t="s">
        <v>134</v>
      </c>
      <c r="M29" s="56">
        <v>0.9</v>
      </c>
      <c r="N29" s="60">
        <v>25.2</v>
      </c>
      <c r="O29" s="61">
        <v>2.8</v>
      </c>
    </row>
    <row r="30" ht="17" spans="1:15">
      <c r="G30" s="7" t="s">
        <v>70</v>
      </c>
      <c r="H30" s="7" t="s">
        <v>62</v>
      </c>
      <c r="I30" s="7">
        <v>2</v>
      </c>
      <c r="J30" s="7">
        <v>30</v>
      </c>
      <c r="K30" s="19" t="s">
        <v>179</v>
      </c>
      <c r="L30" s="19" t="s">
        <v>179</v>
      </c>
      <c r="M30" s="19" t="s">
        <v>179</v>
      </c>
      <c r="N30" s="60">
        <v>30</v>
      </c>
      <c r="O30" s="61">
        <v>0</v>
      </c>
    </row>
    <row r="31" ht="17" spans="1:15">
      <c r="G31" s="7" t="s">
        <v>74</v>
      </c>
      <c r="H31" s="7" t="s">
        <v>56</v>
      </c>
      <c r="I31" s="7">
        <v>1</v>
      </c>
      <c r="J31" s="7">
        <v>18</v>
      </c>
      <c r="K31" s="7" t="s">
        <v>129</v>
      </c>
      <c r="L31" s="7" t="s">
        <v>130</v>
      </c>
      <c r="M31" s="56">
        <v>0.85</v>
      </c>
      <c r="N31" s="60">
        <v>15.3</v>
      </c>
      <c r="O31" s="61">
        <v>2.7</v>
      </c>
    </row>
    <row r="32" ht="17" spans="1:15">
      <c r="G32" s="7" t="s">
        <v>75</v>
      </c>
      <c r="H32" s="7" t="s">
        <v>79</v>
      </c>
      <c r="I32" s="7">
        <v>1</v>
      </c>
      <c r="J32" s="7">
        <v>18</v>
      </c>
      <c r="K32" s="19" t="s">
        <v>179</v>
      </c>
      <c r="L32" s="19" t="s">
        <v>179</v>
      </c>
      <c r="M32" s="19" t="s">
        <v>179</v>
      </c>
      <c r="N32" s="60">
        <v>18</v>
      </c>
      <c r="O32" s="61">
        <v>0</v>
      </c>
    </row>
    <row r="33" ht="17" spans="7:15">
      <c r="G33" s="7" t="s">
        <v>77</v>
      </c>
      <c r="H33" s="7" t="s">
        <v>81</v>
      </c>
      <c r="I33" s="7">
        <v>1</v>
      </c>
      <c r="J33" s="7">
        <v>20</v>
      </c>
      <c r="K33" s="7" t="s">
        <v>136</v>
      </c>
      <c r="L33" s="7" t="s">
        <v>130</v>
      </c>
      <c r="M33" s="56">
        <v>0.85</v>
      </c>
      <c r="N33" s="60">
        <v>17</v>
      </c>
      <c r="O33" s="61">
        <v>3</v>
      </c>
    </row>
    <row r="34" spans="7:15">
      <c r="G34" s="22" t="s">
        <v>180</v>
      </c>
    </row>
    <row r="35" spans="7:15">
      <c r="G35" s="47" t="s">
        <v>181</v>
      </c>
    </row>
    <row r="36" spans="7:15">
      <c r="G36" s="47" t="s">
        <v>182</v>
      </c>
    </row>
  </sheetData>
  <mergeCells count="12">
    <mergeCell ref="A1:M1"/>
    <mergeCell ref="A3:E3"/>
    <mergeCell ref="G3:M3"/>
    <mergeCell ref="G12:M12"/>
    <mergeCell ref="A14:C14"/>
    <mergeCell ref="G14:O14"/>
    <mergeCell ref="A22:D22"/>
    <mergeCell ref="G23:O23"/>
    <mergeCell ref="G25:O25"/>
    <mergeCell ref="G34:O34"/>
    <mergeCell ref="G35:O35"/>
    <mergeCell ref="G36:O36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67F2B"/>
  </sheetPr>
  <dimension ref="A1:J28"/>
  <sheetViews>
    <sheetView workbookViewId="0">
      <selection activeCell="A1" sqref="A1:J1"/>
    </sheetView>
  </sheetViews>
  <sheetFormatPr defaultColWidth="9" defaultRowHeight="16.8"/>
  <cols>
    <col min="1" max="1" width="22" customWidth="1"/>
    <col min="2" max="5" width="11" customWidth="1"/>
    <col min="6" max="6" width="22" customWidth="1"/>
    <col min="7" max="8" width="11" customWidth="1"/>
    <col min="9" max="9" width="18" customWidth="1"/>
    <col min="10" max="10" width="11" customWidth="1"/>
  </cols>
  <sheetData>
    <row r="1" ht="20.4" spans="1:10">
      <c r="A1" s="1" t="s">
        <v>183</v>
      </c>
      <c r="B1" s="12"/>
      <c r="C1" s="12"/>
      <c r="D1" s="12"/>
      <c r="E1" s="12"/>
      <c r="F1" s="12"/>
      <c r="G1" s="12"/>
      <c r="H1" s="12"/>
      <c r="I1" s="12"/>
      <c r="J1" s="12"/>
    </row>
    <row r="3" ht="17.6" spans="1:10">
      <c r="A3" s="13" t="s">
        <v>184</v>
      </c>
      <c r="F3" s="14" t="s">
        <v>185</v>
      </c>
    </row>
    <row r="4" ht="17" spans="1:10">
      <c r="A4" s="6" t="s">
        <v>162</v>
      </c>
      <c r="B4" s="6" t="s">
        <v>48</v>
      </c>
      <c r="C4" s="6" t="s">
        <v>50</v>
      </c>
      <c r="D4" s="6" t="s">
        <v>186</v>
      </c>
      <c r="F4" s="15" t="s">
        <v>48</v>
      </c>
      <c r="G4" s="15" t="s">
        <v>187</v>
      </c>
      <c r="H4" s="15" t="s">
        <v>188</v>
      </c>
      <c r="I4" s="15" t="s">
        <v>189</v>
      </c>
      <c r="J4" s="15" t="s">
        <v>190</v>
      </c>
    </row>
    <row r="5" ht="17" spans="1:10">
      <c r="A5" s="7" t="s">
        <v>164</v>
      </c>
      <c r="B5" s="16" t="s">
        <v>56</v>
      </c>
      <c r="C5" s="16" t="s">
        <v>58</v>
      </c>
      <c r="D5" s="16">
        <v>18</v>
      </c>
      <c r="F5" s="7" t="s">
        <v>56</v>
      </c>
      <c r="G5" s="7">
        <v>15</v>
      </c>
      <c r="H5" s="7">
        <v>18</v>
      </c>
      <c r="I5" s="18">
        <v>3</v>
      </c>
      <c r="J5" s="45" t="s">
        <v>191</v>
      </c>
    </row>
    <row r="6" ht="17" spans="1:10">
      <c r="A6" s="7" t="s">
        <v>164</v>
      </c>
      <c r="B6" s="16" t="s">
        <v>56</v>
      </c>
      <c r="C6" s="16" t="s">
        <v>64</v>
      </c>
      <c r="D6" s="16">
        <v>15</v>
      </c>
      <c r="F6" s="7" t="s">
        <v>62</v>
      </c>
      <c r="G6" s="7">
        <v>15</v>
      </c>
      <c r="H6" s="7">
        <v>18</v>
      </c>
      <c r="I6" s="18">
        <v>3</v>
      </c>
      <c r="J6" s="45" t="s">
        <v>191</v>
      </c>
    </row>
    <row r="7" ht="17" spans="1:10">
      <c r="A7" s="7" t="s">
        <v>165</v>
      </c>
      <c r="B7" s="16" t="s">
        <v>62</v>
      </c>
      <c r="C7" s="16" t="s">
        <v>58</v>
      </c>
      <c r="D7" s="16">
        <v>18</v>
      </c>
      <c r="F7" s="7" t="s">
        <v>68</v>
      </c>
      <c r="G7" s="7">
        <v>22</v>
      </c>
      <c r="H7" s="7">
        <v>28</v>
      </c>
      <c r="I7" s="18">
        <v>6</v>
      </c>
      <c r="J7" s="45" t="s">
        <v>192</v>
      </c>
    </row>
    <row r="8" ht="17" spans="1:10">
      <c r="A8" s="7" t="s">
        <v>165</v>
      </c>
      <c r="B8" s="16" t="s">
        <v>62</v>
      </c>
      <c r="C8" s="16" t="s">
        <v>64</v>
      </c>
      <c r="D8" s="16">
        <v>15</v>
      </c>
      <c r="F8" s="7" t="s">
        <v>79</v>
      </c>
      <c r="G8" s="7">
        <v>18</v>
      </c>
      <c r="H8" s="7">
        <v>22</v>
      </c>
      <c r="I8" s="18">
        <v>4</v>
      </c>
      <c r="J8" s="45" t="s">
        <v>193</v>
      </c>
    </row>
    <row r="9" ht="17" spans="1:10">
      <c r="A9" s="7" t="s">
        <v>167</v>
      </c>
      <c r="B9" s="16" t="s">
        <v>68</v>
      </c>
      <c r="C9" s="16" t="s">
        <v>58</v>
      </c>
      <c r="D9" s="16">
        <v>28</v>
      </c>
      <c r="F9" s="46" t="s">
        <v>194</v>
      </c>
    </row>
    <row r="10" ht="17" spans="1:10">
      <c r="A10" s="7" t="s">
        <v>167</v>
      </c>
      <c r="B10" s="16" t="s">
        <v>68</v>
      </c>
      <c r="C10" s="16" t="s">
        <v>64</v>
      </c>
      <c r="D10" s="16">
        <v>22</v>
      </c>
      <c r="F10" s="47" t="s">
        <v>195</v>
      </c>
    </row>
    <row r="11" ht="17" spans="1:10">
      <c r="A11" s="7" t="s">
        <v>168</v>
      </c>
      <c r="B11" s="16" t="s">
        <v>79</v>
      </c>
      <c r="C11" s="16" t="s">
        <v>58</v>
      </c>
      <c r="D11" s="16">
        <v>22</v>
      </c>
    </row>
    <row r="12" ht="17.6" spans="1:10">
      <c r="A12" s="7" t="s">
        <v>168</v>
      </c>
      <c r="B12" s="16" t="s">
        <v>79</v>
      </c>
      <c r="C12" s="16" t="s">
        <v>64</v>
      </c>
      <c r="D12" s="16">
        <v>18</v>
      </c>
      <c r="F12" s="48" t="s">
        <v>196</v>
      </c>
    </row>
    <row r="13" ht="17" spans="1:10">
      <c r="F13" s="49" t="s">
        <v>197</v>
      </c>
      <c r="G13" s="49" t="s">
        <v>50</v>
      </c>
      <c r="H13" s="49" t="s">
        <v>186</v>
      </c>
      <c r="I13" s="49" t="s">
        <v>198</v>
      </c>
      <c r="J13" s="49" t="s">
        <v>50</v>
      </c>
    </row>
    <row r="14" ht="17" spans="1:10">
      <c r="F14" s="7" t="s">
        <v>56</v>
      </c>
      <c r="G14" s="7" t="s">
        <v>58</v>
      </c>
      <c r="H14" s="50">
        <v>18</v>
      </c>
      <c r="I14" s="7" t="s">
        <v>79</v>
      </c>
      <c r="J14" s="7" t="s">
        <v>64</v>
      </c>
    </row>
    <row r="15" ht="17" spans="1:10">
      <c r="F15" s="7" t="s">
        <v>62</v>
      </c>
      <c r="G15" s="7" t="s">
        <v>58</v>
      </c>
      <c r="H15" s="50">
        <v>18</v>
      </c>
      <c r="I15" s="7" t="s">
        <v>79</v>
      </c>
      <c r="J15" s="7" t="s">
        <v>64</v>
      </c>
    </row>
    <row r="16" ht="17" spans="1:10">
      <c r="F16" s="7" t="s">
        <v>62</v>
      </c>
      <c r="G16" s="7" t="s">
        <v>64</v>
      </c>
      <c r="H16" s="50">
        <v>15</v>
      </c>
      <c r="I16" s="7" t="s">
        <v>56</v>
      </c>
      <c r="J16" s="7" t="s">
        <v>64</v>
      </c>
    </row>
    <row r="17" ht="17" spans="6:10">
      <c r="F17" s="7" t="s">
        <v>79</v>
      </c>
      <c r="G17" s="7" t="s">
        <v>58</v>
      </c>
      <c r="H17" s="50">
        <v>22</v>
      </c>
      <c r="I17" s="7" t="s">
        <v>68</v>
      </c>
      <c r="J17" s="7" t="s">
        <v>64</v>
      </c>
    </row>
    <row r="18" spans="6:10">
      <c r="F18" s="51" t="s">
        <v>199</v>
      </c>
    </row>
    <row r="19" spans="6:10">
      <c r="F19" s="21" t="s">
        <v>200</v>
      </c>
    </row>
    <row r="21" ht="17.6" spans="6:10">
      <c r="F21" s="52" t="s">
        <v>201</v>
      </c>
    </row>
    <row r="22" ht="34" spans="6:10">
      <c r="F22" s="29" t="s">
        <v>48</v>
      </c>
      <c r="G22" s="29" t="s">
        <v>202</v>
      </c>
      <c r="H22" s="29" t="s">
        <v>203</v>
      </c>
      <c r="I22" s="29" t="s">
        <v>204</v>
      </c>
    </row>
    <row r="23" ht="17" spans="6:10">
      <c r="F23" s="7" t="s">
        <v>56</v>
      </c>
      <c r="G23" s="7" t="s">
        <v>58</v>
      </c>
      <c r="H23" s="37">
        <v>18</v>
      </c>
      <c r="I23" s="53" t="s">
        <v>205</v>
      </c>
    </row>
    <row r="24" ht="31" spans="6:10">
      <c r="F24" s="7" t="s">
        <v>62</v>
      </c>
      <c r="G24" s="7" t="s">
        <v>58</v>
      </c>
      <c r="H24" s="37">
        <v>18</v>
      </c>
      <c r="I24" s="53" t="s">
        <v>206</v>
      </c>
    </row>
    <row r="25" ht="17" spans="6:10">
      <c r="F25" s="7" t="s">
        <v>68</v>
      </c>
      <c r="G25" s="7" t="s">
        <v>58</v>
      </c>
      <c r="H25" s="37">
        <v>28</v>
      </c>
      <c r="I25" s="53" t="s">
        <v>207</v>
      </c>
    </row>
    <row r="26" ht="17" spans="6:10">
      <c r="F26" s="7" t="s">
        <v>79</v>
      </c>
      <c r="G26" s="7" t="s">
        <v>58</v>
      </c>
      <c r="H26" s="37">
        <v>22</v>
      </c>
      <c r="I26" s="53" t="s">
        <v>208</v>
      </c>
    </row>
    <row r="27" spans="6:10">
      <c r="F27" s="22" t="s">
        <v>209</v>
      </c>
    </row>
    <row r="28" ht="19.2" spans="6:10">
      <c r="F28" s="40" t="s">
        <v>210</v>
      </c>
    </row>
  </sheetData>
  <mergeCells count="11">
    <mergeCell ref="A1:J1"/>
    <mergeCell ref="A3:D3"/>
    <mergeCell ref="F3:J3"/>
    <mergeCell ref="F9:J9"/>
    <mergeCell ref="F10:J10"/>
    <mergeCell ref="F12:J12"/>
    <mergeCell ref="F18:J18"/>
    <mergeCell ref="F19:J19"/>
    <mergeCell ref="F21:I21"/>
    <mergeCell ref="F27:I27"/>
    <mergeCell ref="F28:I28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F6E56"/>
  </sheetPr>
  <dimension ref="A1:J18"/>
  <sheetViews>
    <sheetView workbookViewId="0">
      <selection activeCell="A1" sqref="A1:J1"/>
    </sheetView>
  </sheetViews>
  <sheetFormatPr defaultColWidth="9" defaultRowHeight="16.8"/>
  <cols>
    <col min="1" max="1" width="14" customWidth="1"/>
    <col min="2" max="2" width="10" customWidth="1"/>
    <col min="3" max="3" width="14" customWidth="1"/>
    <col min="4" max="4" width="16" customWidth="1"/>
    <col min="5" max="6" width="14" customWidth="1"/>
    <col min="7" max="7" width="16" customWidth="1"/>
    <col min="8" max="8" width="14" customWidth="1"/>
    <col min="9" max="10" width="10" customWidth="1"/>
  </cols>
  <sheetData>
    <row r="1" ht="20.4" spans="1:10">
      <c r="A1" s="1" t="s">
        <v>211</v>
      </c>
      <c r="B1" s="12"/>
      <c r="C1" s="12"/>
      <c r="D1" s="12"/>
      <c r="E1" s="12"/>
      <c r="F1" s="12"/>
      <c r="G1" s="12"/>
      <c r="H1" s="12"/>
      <c r="I1" s="12"/>
      <c r="J1" s="12"/>
    </row>
    <row r="3" ht="19.2" spans="1:10">
      <c r="A3" s="24" t="s">
        <v>212</v>
      </c>
      <c r="B3" s="25"/>
      <c r="C3" s="25"/>
      <c r="D3" s="25"/>
      <c r="E3" s="25"/>
      <c r="F3" s="25"/>
      <c r="G3" s="25"/>
      <c r="H3" s="25"/>
      <c r="I3" s="25"/>
      <c r="J3" s="25"/>
    </row>
    <row r="4" ht="17" spans="1:10">
      <c r="A4" s="6" t="s">
        <v>213</v>
      </c>
      <c r="B4" s="26"/>
      <c r="C4" s="15" t="s">
        <v>214</v>
      </c>
      <c r="D4" s="27" t="s">
        <v>215</v>
      </c>
      <c r="E4" s="28"/>
      <c r="F4" s="28"/>
      <c r="G4" s="29" t="s">
        <v>216</v>
      </c>
      <c r="H4" s="30" t="s">
        <v>217</v>
      </c>
      <c r="I4" s="31"/>
      <c r="J4" s="31"/>
    </row>
    <row r="5" ht="55" customHeight="1" spans="1:10">
      <c r="A5" s="8" t="s">
        <v>218</v>
      </c>
      <c r="B5" s="32"/>
      <c r="C5" s="18" t="s">
        <v>219</v>
      </c>
      <c r="D5" s="33" t="s">
        <v>220</v>
      </c>
      <c r="E5" s="32"/>
      <c r="F5" s="32"/>
      <c r="G5" s="34" t="e">
        <f>VLOOKUP(会员ID,订单表,2,0)</f>
        <v>#NAME?</v>
      </c>
      <c r="H5" s="35" t="s">
        <v>221</v>
      </c>
      <c r="I5" s="32"/>
      <c r="J5" s="32"/>
    </row>
    <row r="6" ht="55" customHeight="1" spans="1:10">
      <c r="A6" s="8" t="s">
        <v>222</v>
      </c>
      <c r="B6" s="32"/>
      <c r="C6" s="36" t="s">
        <v>223</v>
      </c>
      <c r="D6" s="33" t="s">
        <v>224</v>
      </c>
      <c r="E6" s="32"/>
      <c r="F6" s="32"/>
      <c r="G6" s="34"/>
      <c r="H6" s="35" t="s">
        <v>225</v>
      </c>
      <c r="I6" s="32"/>
      <c r="J6" s="32"/>
    </row>
    <row r="7" ht="55" customHeight="1" spans="1:10">
      <c r="A7" s="8" t="s">
        <v>226</v>
      </c>
      <c r="B7" s="32"/>
      <c r="C7" s="37" t="s">
        <v>227</v>
      </c>
      <c r="D7" s="33" t="s">
        <v>228</v>
      </c>
      <c r="E7" s="32"/>
      <c r="F7" s="32"/>
      <c r="G7" s="34" t="e">
        <f>COUNTIF(订单表,会员ID)=0</f>
        <v>#NAME?</v>
      </c>
      <c r="H7" s="35" t="s">
        <v>229</v>
      </c>
      <c r="I7" s="32"/>
      <c r="J7" s="32"/>
    </row>
    <row r="8" ht="55" customHeight="1" spans="1:10">
      <c r="A8" s="8" t="s">
        <v>230</v>
      </c>
      <c r="B8" s="32"/>
      <c r="C8" s="37" t="s">
        <v>231</v>
      </c>
      <c r="D8" s="33" t="s">
        <v>232</v>
      </c>
      <c r="E8" s="32"/>
      <c r="F8" s="32"/>
      <c r="G8" s="34" t="e">
        <f>COUNTIF(订单表,饮品ID)=0</f>
        <v>#NAME?</v>
      </c>
      <c r="H8" s="35" t="s">
        <v>233</v>
      </c>
      <c r="I8" s="32"/>
      <c r="J8" s="32"/>
    </row>
    <row r="9" ht="55" customHeight="1" spans="1:10">
      <c r="A9" s="8" t="s">
        <v>234</v>
      </c>
      <c r="B9" s="32"/>
      <c r="C9" s="38" t="s">
        <v>235</v>
      </c>
      <c r="D9" s="33" t="s">
        <v>236</v>
      </c>
      <c r="E9" s="32"/>
      <c r="F9" s="32"/>
      <c r="G9" s="34" t="s">
        <v>237</v>
      </c>
      <c r="H9" s="35" t="s">
        <v>238</v>
      </c>
      <c r="I9" s="32"/>
      <c r="J9" s="32"/>
    </row>
    <row r="10" ht="55" customHeight="1" spans="1:10">
      <c r="A10" s="8" t="s">
        <v>239</v>
      </c>
      <c r="B10" s="32"/>
      <c r="C10" s="38" t="s">
        <v>240</v>
      </c>
      <c r="D10" s="33" t="s">
        <v>241</v>
      </c>
      <c r="E10" s="32"/>
      <c r="F10" s="32"/>
      <c r="G10" s="34" t="s">
        <v>242</v>
      </c>
      <c r="H10" s="35" t="s">
        <v>243</v>
      </c>
      <c r="I10" s="32"/>
      <c r="J10" s="32"/>
    </row>
    <row r="11" ht="55" customHeight="1" spans="1:10">
      <c r="A11" s="8" t="s">
        <v>244</v>
      </c>
      <c r="B11" s="32"/>
      <c r="C11" s="39" t="s">
        <v>245</v>
      </c>
      <c r="D11" s="33" t="s">
        <v>246</v>
      </c>
      <c r="E11" s="32"/>
      <c r="F11" s="32"/>
      <c r="G11" s="34" t="s">
        <v>247</v>
      </c>
      <c r="H11" s="35" t="s">
        <v>248</v>
      </c>
      <c r="I11" s="32"/>
      <c r="J11" s="32"/>
    </row>
    <row r="13" ht="19.2" spans="1:10">
      <c r="A13" s="40" t="s">
        <v>249</v>
      </c>
    </row>
    <row r="14" ht="17.6" spans="1:10">
      <c r="A14" s="41" t="s">
        <v>250</v>
      </c>
    </row>
    <row r="15" ht="17.6" spans="1:10">
      <c r="A15" s="42" t="s">
        <v>251</v>
      </c>
    </row>
    <row r="16" ht="17.6" spans="1:10">
      <c r="A16" s="43" t="s">
        <v>252</v>
      </c>
    </row>
    <row r="17" ht="17.6" spans="1:1">
      <c r="A17" s="44" t="s">
        <v>253</v>
      </c>
    </row>
    <row r="18" ht="17.6" spans="1:1">
      <c r="A18" s="44" t="s">
        <v>254</v>
      </c>
    </row>
  </sheetData>
  <mergeCells count="32">
    <mergeCell ref="A1:J1"/>
    <mergeCell ref="A3:J3"/>
    <mergeCell ref="A4:B4"/>
    <mergeCell ref="D4:F4"/>
    <mergeCell ref="H4:J4"/>
    <mergeCell ref="A5:B5"/>
    <mergeCell ref="D5:F5"/>
    <mergeCell ref="H5:J5"/>
    <mergeCell ref="A6:B6"/>
    <mergeCell ref="D6:F6"/>
    <mergeCell ref="H6:J6"/>
    <mergeCell ref="A7:B7"/>
    <mergeCell ref="D7:F7"/>
    <mergeCell ref="H7:J7"/>
    <mergeCell ref="A8:B8"/>
    <mergeCell ref="D8:F8"/>
    <mergeCell ref="H8:J8"/>
    <mergeCell ref="A9:B9"/>
    <mergeCell ref="D9:F9"/>
    <mergeCell ref="H9:J9"/>
    <mergeCell ref="A10:B10"/>
    <mergeCell ref="D10:F10"/>
    <mergeCell ref="H10:J10"/>
    <mergeCell ref="A11:B11"/>
    <mergeCell ref="D11:F11"/>
    <mergeCell ref="H11:J11"/>
    <mergeCell ref="A13:J13"/>
    <mergeCell ref="A14:J14"/>
    <mergeCell ref="A15:J15"/>
    <mergeCell ref="A16:J16"/>
    <mergeCell ref="A17:J17"/>
    <mergeCell ref="A18:J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📖 操作指南</vt:lpstr>
      <vt:lpstr>🧋 奶茶订单</vt:lpstr>
      <vt:lpstr>🧋 奶茶订单 (2)</vt:lpstr>
      <vt:lpstr>📊 GROUP BY 演示</vt:lpstr>
      <vt:lpstr>🪟 窗口函数演示</vt:lpstr>
      <vt:lpstr>🔗 JOIN类型对比</vt:lpstr>
      <vt:lpstr>📋 多表连接</vt:lpstr>
      <vt:lpstr>🪞 自连接</vt:lpstr>
      <vt:lpstr>🔍 JOIN实战场景</vt:lpstr>
      <vt:lpstr>🎮 JOIN互动练习</vt:lpstr>
      <vt:lpstr>🔄 去重演示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didahuala</cp:lastModifiedBy>
  <dcterms:created xsi:type="dcterms:W3CDTF">2026-06-09T22:55:00Z</dcterms:created>
  <dcterms:modified xsi:type="dcterms:W3CDTF">2026-06-10T01:15:30Z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4DE109EA13BF8700324A286A4C9A4267_42</vt:lpwstr>
  </property>
  <property fmtid="{D5CDD505-2E9C-101B-9397-08002B2CF9AE}" pid="3" name="KSOProductBuildVer">
    <vt:lpwstr>2052-12.1.25897.25897</vt:lpwstr>
  </property>
  <property fmtid="{D5CDD505-2E9C-101B-9397-08002B2CF9AE}" pid="4" name="CalculationRule">
    <vt:i4>0</vt:i4>
  </property>
</Properties>
</file>